
<file path=[Content_Types].xml><?xml version="1.0" encoding="utf-8"?>
<Types xmlns="http://schemas.openxmlformats.org/package/2006/content-types">
  <Default Extension="bin" ContentType="application/vnd.openxmlformats-officedocument.spreadsheetml.printerSettings"/>
  <Default Extension="docx" ContentType="application/vnd.openxmlformats-officedocument.wordprocessingml.document"/>
  <Default Extension="emf" ContentType="image/x-emf"/>
  <Default Extension="png" ContentType="image/png"/>
  <Default Extension="rels" ContentType="application/vnd.openxmlformats-package.relationships+xml"/>
  <Default Extension="vml" ContentType="application/vnd.openxmlformats-officedocument.vmlDrawing"/>
  <Default Extension="xlsx" ContentType="application/vnd.openxmlformats-officedocument.spreadsheetml.sheet"/>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8605"/>
  <workbookPr/>
  <mc:AlternateContent xmlns:mc="http://schemas.openxmlformats.org/markup-compatibility/2006">
    <mc:Choice Requires="x15">
      <x15ac:absPath xmlns:x15ac="http://schemas.microsoft.com/office/spreadsheetml/2010/11/ac" url="C:\Users\edward.mwangi.CAPWELL\OneDrive - Capwell Industries Ltd\ALL DOCS\"/>
    </mc:Choice>
  </mc:AlternateContent>
  <xr:revisionPtr revIDLastSave="1" documentId="11_B6F430E98AB4E2119BF300F22E8E25BAE37920A1" xr6:coauthVersionLast="47" xr6:coauthVersionMax="47" xr10:uidLastSave="{DFB46AFC-7E50-448B-878F-9A434C21CEB8}"/>
  <bookViews>
    <workbookView xWindow="0" yWindow="0" windowWidth="23040" windowHeight="9072" activeTab="7" xr2:uid="{00000000-000D-0000-FFFF-FFFF00000000}"/>
  </bookViews>
  <sheets>
    <sheet name="Summary" sheetId="1" r:id="rId1"/>
    <sheet name="Indepth Audit pre-assessment" sheetId="9" r:id="rId2"/>
    <sheet name="wrong hs code" sheetId="11" r:id="rId3"/>
    <sheet name="Legacy Balance Statement" sheetId="4" r:id="rId4"/>
    <sheet name="Etims non compliant suppliers" sheetId="10" r:id="rId5"/>
    <sheet name="Itax erroneous liability" sheetId="5" state="hidden" r:id="rId6"/>
    <sheet name="CREDT ADJUSTMENT VOUCHER" sheetId="12" state="hidden" r:id="rId7"/>
    <sheet name="Vat claim receivable" sheetId="7" r:id="rId8"/>
  </sheets>
  <externalReferences>
    <externalReference r:id="rId9"/>
  </externalReferences>
  <definedNames>
    <definedName name="_xlnm._FilterDatabase" localSheetId="4" hidden="1">'Etims non compliant suppliers'!$A$4:$K$34</definedName>
    <definedName name="_xlnm._FilterDatabase" localSheetId="7" hidden="1">'Vat claim receivable'!$B$8:$H$40</definedName>
    <definedName name="_xlnm.Print_Area" localSheetId="1">'Indepth Audit pre-assessment'!$B$1:$G$31</definedName>
    <definedName name="_xlnm.Print_Area" localSheetId="0">Summary!$C$1:$J$24</definedName>
    <definedName name="_xlnm.Print_Titles" localSheetId="0">Summary!$5:$5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37" i="7" l="1"/>
  <c r="F37" i="7"/>
  <c r="F32" i="7"/>
  <c r="E34" i="7" s="1"/>
  <c r="F39" i="7"/>
  <c r="E36" i="7" s="1"/>
  <c r="E10" i="7"/>
  <c r="J16" i="1"/>
  <c r="J13" i="1"/>
  <c r="J9" i="1"/>
  <c r="J8" i="1"/>
  <c r="F30" i="7" l="1"/>
  <c r="E39" i="7" s="1"/>
  <c r="F35" i="7"/>
  <c r="E33" i="7" s="1"/>
  <c r="E38" i="7"/>
  <c r="E40" i="7"/>
  <c r="G30" i="7"/>
  <c r="F42" i="7"/>
  <c r="F43" i="7" s="1"/>
  <c r="H10" i="10"/>
  <c r="J20" i="1"/>
  <c r="F9" i="1"/>
  <c r="F20" i="1" l="1"/>
  <c r="D5" i="12"/>
  <c r="C8" i="12"/>
  <c r="C9" i="12"/>
  <c r="C10" i="12"/>
  <c r="C11" i="12"/>
  <c r="D10" i="12" l="1"/>
  <c r="D16" i="12"/>
  <c r="D18" i="12" s="1"/>
  <c r="I6" i="10" l="1"/>
  <c r="E17" i="10"/>
  <c r="E34" i="10"/>
  <c r="H14" i="10" s="1"/>
  <c r="H11" i="10" s="1"/>
  <c r="D4" i="9"/>
  <c r="D7" i="9"/>
  <c r="D9" i="9"/>
  <c r="G9" i="9"/>
  <c r="G31" i="9" s="1"/>
  <c r="C11" i="9"/>
  <c r="C26" i="9" s="1"/>
  <c r="D14" i="9"/>
  <c r="D15" i="9"/>
  <c r="D16" i="9"/>
  <c r="D17" i="9"/>
  <c r="D18" i="9"/>
  <c r="D19" i="9"/>
  <c r="D20" i="9"/>
  <c r="D21" i="9"/>
  <c r="D22" i="9"/>
  <c r="C23" i="9"/>
  <c r="C28" i="9"/>
  <c r="D28" i="9" s="1"/>
  <c r="F31" i="9"/>
  <c r="F14" i="1"/>
  <c r="F16" i="1" l="1"/>
  <c r="F17" i="1" s="1"/>
  <c r="D23" i="9"/>
  <c r="D11" i="9"/>
  <c r="D26" i="9"/>
  <c r="D31" i="9" s="1"/>
  <c r="F8" i="1" s="1"/>
  <c r="F10" i="1" s="1"/>
  <c r="C31" i="9"/>
  <c r="F21" i="1"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Ephantus Maina</author>
  </authors>
  <commentList>
    <comment ref="C7" authorId="0" shapeId="0" xr:uid="{00000000-0006-0000-0100-000001000000}">
      <text>
        <r>
          <rPr>
            <b/>
            <sz val="9"/>
            <color indexed="81"/>
            <rFont val="Tahoma"/>
            <family val="2"/>
          </rPr>
          <t>Ephantus Maina:</t>
        </r>
        <r>
          <rPr>
            <sz val="9"/>
            <color indexed="81"/>
            <rFont val="Tahoma"/>
            <family val="2"/>
          </rPr>
          <t xml:space="preserve">
Additional Assessment Kshs 49M &amp; Kes 0.69M Interest reclassified to other incomes</t>
        </r>
      </text>
    </comment>
  </commentList>
</comments>
</file>

<file path=xl/sharedStrings.xml><?xml version="1.0" encoding="utf-8"?>
<sst xmlns="http://schemas.openxmlformats.org/spreadsheetml/2006/main" count="397" uniqueCount="249">
  <si>
    <t>CAPWELL INDUSTRIES LIMITED</t>
  </si>
  <si>
    <t>STATUS AS AT 10/02/2025</t>
  </si>
  <si>
    <t>Audit/Court Cases</t>
  </si>
  <si>
    <t>No.</t>
  </si>
  <si>
    <t>Name</t>
  </si>
  <si>
    <t>Period</t>
  </si>
  <si>
    <t>Amount</t>
  </si>
  <si>
    <t>Description</t>
  </si>
  <si>
    <t>Status</t>
  </si>
  <si>
    <t>Pending at</t>
  </si>
  <si>
    <t>Last communication</t>
  </si>
  <si>
    <t>customs case</t>
  </si>
  <si>
    <t xml:space="preserve">Custom Duty Case
- 19th Jan 2023-Post Audit Report,assessed 145M as payable.  1
- 19th April 2023-Received a Demand Notice of 145M. 2
-19 May 2023 Application for review of demand notice - 3
- 16th June 203-Commissioner review decision revised the amt from 145M to 140M. 4
-14th July 2023-Pkf Notice of Appeal to TAT.- 5
- 9th August 2024 TAT ruled against CIL-  6
</t>
  </si>
  <si>
    <t>The court yet to issue  a mention date.</t>
  </si>
  <si>
    <t>High Court</t>
  </si>
  <si>
    <t>07th Jan 2025 Capwell wrote to Advocate for follow up Dear Noel,
Happy New Year! I trust this year has started off well for you.
We are writing to follow up on whether a response has been received from the KRA Legal team regarding our request for ADR.
Kindly provide us with an update at your earliest convenience, noting that the Customs team has indicated their willingness to proceed with the ADR process.</t>
  </si>
  <si>
    <t>-3rd Sept,2024,notice of obligation to pay by KRA-  7
- 11TH SEPT,2024 Capwell request KRA to withhold enforcement-  8
 -5th Sept 2024 MMK Filed Notice of Appeal- 9
- 4Th October 2024 Okwach Advocates Filed Memorundum &amp; Record of Apeal.  - 10
-9th Oct,2024, KRA responded to Capwell emphasizing that duties remain due &amp; payable, unless TAT decision is stayed by court.  11
-11th Oct 2024 responded to KRA's letter of 9th Oct,2024- 12
-14th Nov 2024 Advocate wrote to Kra legal team requesting for ADR.
-18th Nov 2024 KRA Custom team wrote to us confirming they are agreable to ADR Discussion(waiting direction from their legal team)</t>
  </si>
  <si>
    <t>Indepth Kra Audit</t>
  </si>
  <si>
    <t>In depth KRA Audit for year 2020,2021 and 2022. 13</t>
  </si>
  <si>
    <t xml:space="preserve">Curently at the 5th Review Notice-
Good morning,
Please find the attached pulses workings. Review and arrange for a meeting to conclude the case.wriiten on 22nd Jan </t>
  </si>
  <si>
    <t>KRA</t>
  </si>
  <si>
    <t>wrong hs code</t>
  </si>
  <si>
    <t>Nov 2018</t>
  </si>
  <si>
    <t>Customs VAT Querry due to wrongly declared goods under HS Code 8437 80 00 instead of HS Code 7308 90 99- 14</t>
  </si>
  <si>
    <t xml:space="preserve">Capwell won the case </t>
  </si>
  <si>
    <t>TOTAL</t>
  </si>
  <si>
    <t>legacy system</t>
  </si>
  <si>
    <t>Income Tax Liability</t>
  </si>
  <si>
    <t xml:space="preserve">year 2014 </t>
  </si>
  <si>
    <t>Legacy system Balances  Migration to I-tax.i.e movement of balances from kra old manual system to I-tax.2000,2002,2003 2010 Have Credit  Balances also133700- 15</t>
  </si>
  <si>
    <t>Audit and verification in progress. KRA have agreed on 24M. Pending 3.5M which Cil have  provided the documents.</t>
  </si>
  <si>
    <t>KRA to effect the changes in the Itax/- email received on 14 Nov 2024.</t>
  </si>
  <si>
    <t xml:space="preserve">Etims compliant </t>
  </si>
  <si>
    <t>Etims-Electronic tax invoice Management system.</t>
  </si>
  <si>
    <t>Etims started in the year 2023 with Finance act 2023 for all Vatable transactions.However for non Vat were to comply with Etims beginning Jan 2024 and had until March 2024 to comply but once they comply they were to raise invoice retrospectively from Jan 2024 for manually raised invoices.  16</t>
  </si>
  <si>
    <t>Lot of follow up done by Supply chain with suppliers now finally the letter is being sent to  KRA with the suppliers details befoe 20th Dec 24.</t>
  </si>
  <si>
    <t>Cil</t>
  </si>
  <si>
    <t>iTax erroneous liability</t>
  </si>
  <si>
    <t>Vat Refunds</t>
  </si>
  <si>
    <t>VAT REFUNDS</t>
  </si>
  <si>
    <t>Vat refund ranging from Dec 2023 to Dec 2024</t>
  </si>
  <si>
    <t xml:space="preserve">69M in Finance to be refunded,129M in different stages, </t>
  </si>
  <si>
    <t xml:space="preserve">At Kra </t>
  </si>
  <si>
    <t>Vat Refunds Audit</t>
  </si>
  <si>
    <t>Vat refund Audit ranging from year 2020 to 2024- 18</t>
  </si>
  <si>
    <t>Not yet commenced</t>
  </si>
  <si>
    <t>Kra station</t>
  </si>
  <si>
    <t>08th October from KRA confirming the commencement of the Audit from 15th Nov 2024. but they didn't show up and dint communicate.</t>
  </si>
  <si>
    <t>LIABILITY AS PER KRA</t>
  </si>
  <si>
    <t>DOCS PROVIDED</t>
  </si>
  <si>
    <t>LIABILITY AS PER CIL</t>
  </si>
  <si>
    <t>TAX HEAD</t>
  </si>
  <si>
    <t>VAT Withholding</t>
  </si>
  <si>
    <t>Withholding Tax @6% &amp; 2%</t>
  </si>
  <si>
    <t>Principal tax @30%</t>
  </si>
  <si>
    <r>
      <t xml:space="preserve">1.General Printers Limited Withholding vat amount.Exemption certificate attached    </t>
    </r>
    <r>
      <rPr>
        <b/>
        <sz val="11"/>
        <rFont val="Aptos Narrow"/>
        <family val="2"/>
        <scheme val="minor"/>
      </rPr>
      <t>kes 34,585,2247,.79</t>
    </r>
    <r>
      <rPr>
        <sz val="11"/>
        <rFont val="Aptos Narrow"/>
        <family val="2"/>
        <scheme val="minor"/>
      </rPr>
      <t xml:space="preserve">
2.Gpl exemption certifcate shared on 25th June 2024 sent to carol Via Email</t>
    </r>
  </si>
  <si>
    <t>Corp Tax</t>
  </si>
  <si>
    <t>Income declared in VAT and IT2C return</t>
  </si>
  <si>
    <t>1.Additional assessment  39M provided the ledger showing In and out of the entry.
2. Interest 647,243 Interest income reclassified to other income. 3 Email sent to carol On 25th June 2024</t>
  </si>
  <si>
    <t>Interest on shareholders loan</t>
  </si>
  <si>
    <t>Sales as determined by banking method</t>
  </si>
  <si>
    <t>Reconciliation Provided</t>
  </si>
  <si>
    <t>Input Output</t>
  </si>
  <si>
    <t>Maize input output</t>
  </si>
  <si>
    <t>Wheat input output</t>
  </si>
  <si>
    <t>Nyayo Beans</t>
  </si>
  <si>
    <t>Yellow Beans</t>
  </si>
  <si>
    <t>Black Beans</t>
  </si>
  <si>
    <t>Masoor Large beans</t>
  </si>
  <si>
    <t>Popcorn SA</t>
  </si>
  <si>
    <t>Green Gram</t>
  </si>
  <si>
    <t xml:space="preserve">Millet </t>
  </si>
  <si>
    <t>Input Output Total</t>
  </si>
  <si>
    <t>VAT</t>
  </si>
  <si>
    <t>Principal Tax @16%</t>
  </si>
  <si>
    <t>Reconciliation Provided.</t>
  </si>
  <si>
    <t xml:space="preserve">TOTAL </t>
  </si>
  <si>
    <t>11 Dec 2024 Cil to Kra Requesting for the breakdown of input output . Capwell shared their calculations.</t>
  </si>
  <si>
    <t>Dear Shadrack,Good morning, Please find attached our reviews on the pulses. Kindly go through them, and we will provide you with ample notice regarding a suitable time for the meeting within this month.3rd Feb 2025</t>
  </si>
  <si>
    <t>Good morning,</t>
  </si>
  <si>
    <t> Please find attached our reviews on the pulses. Kindly go through them, and we will provide you with ample notice regarding a suitable time for the meeting within this month.</t>
  </si>
  <si>
    <t>Kind regards,</t>
  </si>
  <si>
    <t>Edward</t>
  </si>
  <si>
    <t>13/12/2024 Refund Application Lodged on itax.8,582645 both Vat and custom Duty.</t>
  </si>
  <si>
    <t>Waiting a response today from Ken Kra officer</t>
  </si>
  <si>
    <t>24m Sent to Bto Office to rectify.3.5 M still under work in progress.</t>
  </si>
  <si>
    <t>14/11/2024</t>
  </si>
  <si>
    <t>28/11/2024</t>
  </si>
  <si>
    <t>Follow up email on 3.5M on 28/11/2024</t>
  </si>
  <si>
    <t>Follow up email on 10/01/2025</t>
  </si>
  <si>
    <t>NON ETIMS COMPLIANT -RAW MATERIAL SUPPLIERS JAN TO MARCH 2024</t>
  </si>
  <si>
    <t>RAW WHITE MAIZE</t>
  </si>
  <si>
    <t>Green Grams</t>
  </si>
  <si>
    <t>Supplier Name</t>
  </si>
  <si>
    <t>ELDORET</t>
  </si>
  <si>
    <t>PIN NUMBER</t>
  </si>
  <si>
    <t>Sum of Row Total</t>
  </si>
  <si>
    <t>MANJARI KARANJA KAGUNDA</t>
  </si>
  <si>
    <t>P052291032L</t>
  </si>
  <si>
    <t>JOHN MAKAU MUTUA</t>
  </si>
  <si>
    <t>A011211912P</t>
  </si>
  <si>
    <t>VITALIS KIPKEMBOI KOSGEI</t>
  </si>
  <si>
    <t>A006659119D</t>
  </si>
  <si>
    <t>Grand Total</t>
  </si>
  <si>
    <t>ANDREW KIPLIMO KOSKEI</t>
  </si>
  <si>
    <t>A007882670I</t>
  </si>
  <si>
    <t>ANTHONY KIPNGETICH CHEBII</t>
  </si>
  <si>
    <t>A005015609I</t>
  </si>
  <si>
    <t>ELIJAH KIPCHIICHII KIPTUU</t>
  </si>
  <si>
    <t>A008891324U</t>
  </si>
  <si>
    <t>TIMOTHY KIPKIRUI RONOH</t>
  </si>
  <si>
    <t>A013110530Z</t>
  </si>
  <si>
    <t>ELDORET SUPPLIERS</t>
  </si>
  <si>
    <t>ALEX KIPLAGAT</t>
  </si>
  <si>
    <t>A006991121P</t>
  </si>
  <si>
    <t>OTHER SUPPLIERS</t>
  </si>
  <si>
    <t>ABUBAKAR SHAVERA KHALAMBUKHA</t>
  </si>
  <si>
    <t>A004788759X</t>
  </si>
  <si>
    <t>TALLAMS GENERAL STORES LTD</t>
  </si>
  <si>
    <t>P052116730S</t>
  </si>
  <si>
    <t>FATUMA NANJALA KHAMISI</t>
  </si>
  <si>
    <t>A003721250J</t>
  </si>
  <si>
    <t>STEPHEN K. MAIYO</t>
  </si>
  <si>
    <t>A003193312W</t>
  </si>
  <si>
    <t>TENJEMWA ENTERPRISES</t>
  </si>
  <si>
    <t>A006575635D</t>
  </si>
  <si>
    <t>JOHN MUTAI MISOI</t>
  </si>
  <si>
    <t>A001712961V</t>
  </si>
  <si>
    <t>GEORGE SIRMA</t>
  </si>
  <si>
    <t>A003995518F</t>
  </si>
  <si>
    <t>KAROUKO ENTERPRISES LTD</t>
  </si>
  <si>
    <t>P052290367C</t>
  </si>
  <si>
    <t>SAMUEL KIPNOT ROTICH</t>
  </si>
  <si>
    <t>22818331 - ID</t>
  </si>
  <si>
    <t>ALPHASTONE LIMITED</t>
  </si>
  <si>
    <t>P051902184L</t>
  </si>
  <si>
    <t>JOHN KIPRONO NGENY</t>
  </si>
  <si>
    <t>20345109 ID</t>
  </si>
  <si>
    <t>REUBEN KIPTUM</t>
  </si>
  <si>
    <t>A0040021097</t>
  </si>
  <si>
    <t>ISACK KIPKENY KOSGEI</t>
  </si>
  <si>
    <t>A005280888A</t>
  </si>
  <si>
    <t>NICHOLAS KIPKOSGEI BIRGEN</t>
  </si>
  <si>
    <t>22454082 - ID</t>
  </si>
  <si>
    <t>JULIUS KIPCHUMBA TOO</t>
  </si>
  <si>
    <t>A003367088G</t>
  </si>
  <si>
    <t>CYNTHIA CHEROP TALAM</t>
  </si>
  <si>
    <t>A006779664W</t>
  </si>
  <si>
    <t>JOSHUA CHERUYOT TENAI</t>
  </si>
  <si>
    <t>A006666413V</t>
  </si>
  <si>
    <t>RAEL JELIMO</t>
  </si>
  <si>
    <t>A003472350R</t>
  </si>
  <si>
    <t>TENAI KIPLETING MOSES</t>
  </si>
  <si>
    <t>WILSON KIPLIMO NGETICH</t>
  </si>
  <si>
    <t>A002138943R</t>
  </si>
  <si>
    <t>HILLARY KIPLIMO</t>
  </si>
  <si>
    <t>24182892 ID</t>
  </si>
  <si>
    <t>EMILY JEPKORIR</t>
  </si>
  <si>
    <t>20780832 ID</t>
  </si>
  <si>
    <t>3/12/2024.  Reminder sent to procurement for follow with the suppliers but no response, SC has approved sharing detials with KRA.</t>
  </si>
  <si>
    <t>Dear Abhay,</t>
  </si>
  <si>
    <t>Please find attached the list of suppliers who are yet to generate Etim’s invoice for the period of January to March 2024. </t>
  </si>
  <si>
    <t>Kindly note that we will be compelled to forward the details to KRA for further action, and to get assurance from them that Capwell will not be penalized for suppliers who did not comply from January to March 2024,as per their guidelines in the extract below:</t>
  </si>
  <si>
    <t>An Extract from KRA Website</t>
  </si>
  <si>
    <t>Kindly note that this has to be done before 31st December 2024 to avoid the aforementioned risk.</t>
  </si>
  <si>
    <t>Letter forwarded to Kra for follow up.</t>
  </si>
  <si>
    <t>Proposed the amount to be Adjusted in our current debt status. Email sent on 29th Nov 2024</t>
  </si>
  <si>
    <t>VAT PAYABLE UTILIZING THE CREDIT ADJUSTMENT VOUCHER</t>
  </si>
  <si>
    <t>Vat control  Ledger</t>
  </si>
  <si>
    <t xml:space="preserve">Date </t>
  </si>
  <si>
    <t>Credit Adjustment voucher Booked</t>
  </si>
  <si>
    <t>26/12/2022</t>
  </si>
  <si>
    <t>28/02/2023</t>
  </si>
  <si>
    <t>Vat payable</t>
  </si>
  <si>
    <t>November</t>
  </si>
  <si>
    <t>31/12/2023</t>
  </si>
  <si>
    <t>Feb</t>
  </si>
  <si>
    <t>30/04/2024</t>
  </si>
  <si>
    <t xml:space="preserve">May </t>
  </si>
  <si>
    <t>30/06/2024</t>
  </si>
  <si>
    <t>July</t>
  </si>
  <si>
    <t>31/07/2024</t>
  </si>
  <si>
    <t>September</t>
  </si>
  <si>
    <t>30/09/2024</t>
  </si>
  <si>
    <t>30/11/2024</t>
  </si>
  <si>
    <t>Net Balance</t>
  </si>
  <si>
    <t>Ledger Balance</t>
  </si>
  <si>
    <t>Diff</t>
  </si>
  <si>
    <t xml:space="preserve">Utilized in full-November 2024 </t>
  </si>
  <si>
    <t> </t>
  </si>
  <si>
    <t>VAT RECONCILIATION  ACCOUNT RECONCILIATION AS AT 31/01/2025</t>
  </si>
  <si>
    <t>BALANCE AS PER CAPWELL LEDGER</t>
  </si>
  <si>
    <t>KES 155,568,361</t>
  </si>
  <si>
    <t xml:space="preserve"> Amount </t>
  </si>
  <si>
    <t xml:space="preserve"> Claim Status </t>
  </si>
  <si>
    <t>Customs VAT Querry due to wrogly declared goods under HS Code 8437 80 00 instead of HS Code 7308 90 99</t>
  </si>
  <si>
    <t xml:space="preserve"> The Case in progress at the court. </t>
  </si>
  <si>
    <t xml:space="preserve"> KRA202463775630 -Kenneth</t>
  </si>
  <si>
    <t>VAT For Dec2023</t>
  </si>
  <si>
    <t xml:space="preserve">Approved  in finance </t>
  </si>
  <si>
    <t xml:space="preserve"> KRA202436752814 </t>
  </si>
  <si>
    <t>WVAT for Dec 2023</t>
  </si>
  <si>
    <t xml:space="preserve"> Pending with Supervisor </t>
  </si>
  <si>
    <t xml:space="preserve"> KRA202436756897 </t>
  </si>
  <si>
    <t>VAT For January 2024</t>
  </si>
  <si>
    <t xml:space="preserve"> KRA202436756899</t>
  </si>
  <si>
    <t>W/Vat For April 2024</t>
  </si>
  <si>
    <t xml:space="preserve"> Pending with Refund Analysis Officer </t>
  </si>
  <si>
    <t xml:space="preserve"> KRA202463870584 </t>
  </si>
  <si>
    <t>VAT For May/June 2024</t>
  </si>
  <si>
    <t xml:space="preserve"> KRA202463870068 -Brian</t>
  </si>
  <si>
    <t xml:space="preserve"> KRA202461158243 -Brian</t>
  </si>
  <si>
    <t>VAT For July 2024</t>
  </si>
  <si>
    <t xml:space="preserve"> KRA202461158471 </t>
  </si>
  <si>
    <t>VAT For Aug 2024</t>
  </si>
  <si>
    <t xml:space="preserve"> KRA202461158471 -Alice</t>
  </si>
  <si>
    <t>W/Vat For Aug 2024</t>
  </si>
  <si>
    <t xml:space="preserve"> KRA202463871311 -Alice</t>
  </si>
  <si>
    <t>VAT For Sept 2024</t>
  </si>
  <si>
    <t xml:space="preserve"> KRA202463869579 </t>
  </si>
  <si>
    <t>W/Vat For Sept 2024</t>
  </si>
  <si>
    <t xml:space="preserve"> KRA202463869581 </t>
  </si>
  <si>
    <t>VAT For Oct 2024</t>
  </si>
  <si>
    <t xml:space="preserve"> KRA202463871696 </t>
  </si>
  <si>
    <t>W/Vat For Oct 2024</t>
  </si>
  <si>
    <t>VAT For Nov 2024</t>
  </si>
  <si>
    <t xml:space="preserve"> KRA202564629763 </t>
  </si>
  <si>
    <t>W/Vat For Nov 2024</t>
  </si>
  <si>
    <t xml:space="preserve"> KRA202463872088 </t>
  </si>
  <si>
    <t>VAT For Dec 2024</t>
  </si>
  <si>
    <t>W/VAT For DEC 2024</t>
  </si>
  <si>
    <t>VAT For JAN 2025</t>
  </si>
  <si>
    <t>Not lodged</t>
  </si>
  <si>
    <t>W/VAT For JAN 2025</t>
  </si>
  <si>
    <t xml:space="preserve"> Refund Amount  expected in Feb </t>
  </si>
  <si>
    <t xml:space="preserve"> Pending with refund deputy commissioner </t>
  </si>
  <si>
    <t xml:space="preserve"> Refund Amount  expected in March </t>
  </si>
  <si>
    <t xml:space="preserve"> Approved by  refund manager </t>
  </si>
  <si>
    <t xml:space="preserve"> Refund Amount  expected in April</t>
  </si>
  <si>
    <t xml:space="preserve"> Approved in finance </t>
  </si>
  <si>
    <t xml:space="preserve"> Amount not lodged  </t>
  </si>
  <si>
    <t xml:space="preserve"> Pending with refund manager </t>
  </si>
  <si>
    <t xml:space="preserve"> Others </t>
  </si>
  <si>
    <t xml:space="preserve"> Pending with Refund Supervisor </t>
  </si>
  <si>
    <t>Total</t>
  </si>
  <si>
    <t>others</t>
  </si>
  <si>
    <t xml:space="preserve"> Not lodged  </t>
  </si>
  <si>
    <t xml:space="preserve"> Dissallowed </t>
  </si>
  <si>
    <t>DIFF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</si>
</sst>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3" formatCode="_(* #,##0.00_);_(* \(#,##0.00\);_(* &quot;-&quot;??_);_(@_)"/>
    <numFmt numFmtId="164" formatCode="_-* #,##0.00_-;\-* #,##0.00_-;_-* &quot;-&quot;??_-;_-@_-"/>
    <numFmt numFmtId="165" formatCode="_-* #,##0_-;\-* #,##0_-;_-* &quot;-&quot;??_-;_-@_-"/>
    <numFmt numFmtId="166" formatCode="[$KES]\ #,##0"/>
    <numFmt numFmtId="167" formatCode="_(* #,##0_);_(* \(#,##0\);_(* &quot;-&quot;??_);_(@_)"/>
  </numFmts>
  <fonts count="40">
    <font>
      <sz val="11"/>
      <color theme="1"/>
      <name val="Aptos Narrow"/>
      <family val="2"/>
      <scheme val="minor"/>
    </font>
    <font>
      <sz val="11"/>
      <color theme="1"/>
      <name val="Aptos Narrow"/>
      <family val="2"/>
      <scheme val="minor"/>
    </font>
    <font>
      <b/>
      <sz val="11"/>
      <color theme="1"/>
      <name val="Aptos Narrow"/>
      <family val="2"/>
      <scheme val="minor"/>
    </font>
    <font>
      <sz val="11"/>
      <color theme="1"/>
      <name val="Comic Sans MS"/>
      <family val="4"/>
    </font>
    <font>
      <sz val="11"/>
      <name val="Comic Sans MS"/>
      <family val="4"/>
    </font>
    <font>
      <sz val="12"/>
      <color theme="1"/>
      <name val="Segoe UI"/>
      <family val="2"/>
    </font>
    <font>
      <b/>
      <sz val="8"/>
      <color rgb="FFFF0000"/>
      <name val="Comic Sans MS"/>
      <family val="4"/>
    </font>
    <font>
      <b/>
      <sz val="10.5"/>
      <name val="Arial Narrow"/>
      <family val="2"/>
    </font>
    <font>
      <b/>
      <sz val="9"/>
      <color indexed="81"/>
      <name val="Tahoma"/>
      <family val="2"/>
    </font>
    <font>
      <sz val="9"/>
      <color indexed="81"/>
      <name val="Tahoma"/>
      <family val="2"/>
    </font>
    <font>
      <b/>
      <sz val="11"/>
      <color rgb="FFFF0000"/>
      <name val="Aptos Narrow"/>
      <family val="2"/>
      <scheme val="minor"/>
    </font>
    <font>
      <sz val="16"/>
      <color theme="1"/>
      <name val="Comic Sans MS"/>
      <family val="4"/>
    </font>
    <font>
      <b/>
      <sz val="16"/>
      <color theme="1"/>
      <name val="Comic Sans MS"/>
      <family val="4"/>
    </font>
    <font>
      <sz val="16"/>
      <color theme="1"/>
      <name val="Arial"/>
      <family val="2"/>
    </font>
    <font>
      <b/>
      <sz val="16"/>
      <color rgb="FFFF0000"/>
      <name val="Comic Sans MS"/>
      <family val="4"/>
    </font>
    <font>
      <sz val="14"/>
      <color theme="1"/>
      <name val="Comic Sans MS"/>
      <family val="4"/>
    </font>
    <font>
      <b/>
      <sz val="14"/>
      <color theme="1"/>
      <name val="Comic Sans MS"/>
      <family val="4"/>
    </font>
    <font>
      <b/>
      <sz val="12"/>
      <color theme="1"/>
      <name val="Comic Sans MS"/>
      <family val="4"/>
    </font>
    <font>
      <sz val="12"/>
      <color theme="1"/>
      <name val="Comic Sans MS"/>
      <family val="4"/>
    </font>
    <font>
      <sz val="12"/>
      <name val="Comic Sans MS"/>
      <family val="4"/>
    </font>
    <font>
      <b/>
      <sz val="12"/>
      <name val="Comic Sans MS"/>
      <family val="4"/>
    </font>
    <font>
      <sz val="12"/>
      <color theme="0"/>
      <name val="Comic Sans MS"/>
      <family val="4"/>
    </font>
    <font>
      <sz val="11"/>
      <color rgb="FFFF0000"/>
      <name val="Aptos Narrow"/>
      <family val="2"/>
      <scheme val="minor"/>
    </font>
    <font>
      <sz val="12"/>
      <color rgb="FF000000"/>
      <name val="Comic Sans MS"/>
      <family val="4"/>
    </font>
    <font>
      <sz val="11"/>
      <name val="Aptos Narrow"/>
      <family val="2"/>
      <scheme val="minor"/>
    </font>
    <font>
      <b/>
      <sz val="11"/>
      <name val="Aptos Narrow"/>
      <family val="2"/>
      <scheme val="minor"/>
    </font>
    <font>
      <b/>
      <sz val="12"/>
      <color theme="1"/>
      <name val="Aptos Narrow"/>
      <family val="2"/>
      <scheme val="minor"/>
    </font>
    <font>
      <sz val="10"/>
      <color rgb="FF242424"/>
      <name val="Arial"/>
      <family val="2"/>
    </font>
    <font>
      <b/>
      <sz val="10"/>
      <color rgb="FF242424"/>
      <name val="Arial"/>
      <family val="2"/>
    </font>
    <font>
      <sz val="12"/>
      <color rgb="FF0070C0"/>
      <name val="Comic Sans MS"/>
      <family val="4"/>
    </font>
    <font>
      <sz val="12"/>
      <color rgb="FF0070C0"/>
      <name val="Segoe UI"/>
      <family val="2"/>
    </font>
    <font>
      <b/>
      <sz val="12"/>
      <color rgb="FF0070C0"/>
      <name val="Segoe UI"/>
      <family val="2"/>
    </font>
    <font>
      <sz val="11"/>
      <color rgb="FF000000"/>
      <name val="Comic Sans MS"/>
      <family val="4"/>
    </font>
    <font>
      <b/>
      <sz val="11"/>
      <color rgb="FF000000"/>
      <name val="Comic Sans MS"/>
      <family val="4"/>
    </font>
    <font>
      <sz val="12"/>
      <color rgb="FF000000"/>
      <name val="Segoe UI"/>
      <family val="2"/>
    </font>
    <font>
      <sz val="8"/>
      <color rgb="FF000000"/>
      <name val="Arial"/>
      <family val="2"/>
    </font>
    <font>
      <sz val="10"/>
      <color rgb="FF000000"/>
      <name val="Arial"/>
      <family val="2"/>
    </font>
    <font>
      <sz val="8"/>
      <color rgb="FF000000"/>
      <name val="Comic Sans MS"/>
      <family val="4"/>
    </font>
    <font>
      <sz val="8"/>
      <color rgb="FFFFFFFF"/>
      <name val="Comic Sans MS"/>
      <family val="4"/>
    </font>
    <font>
      <sz val="11"/>
      <color rgb="FFFFFFFF"/>
      <name val="Comic Sans MS"/>
      <family val="4"/>
    </font>
  </fonts>
  <fills count="12">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FFC000"/>
        <bgColor indexed="64"/>
      </patternFill>
    </fill>
    <fill>
      <patternFill patternType="solid">
        <fgColor theme="5" tint="0.39997558519241921"/>
        <bgColor indexed="64"/>
      </patternFill>
    </fill>
    <fill>
      <patternFill patternType="solid">
        <fgColor theme="3" tint="0.499984740745262"/>
        <bgColor indexed="64"/>
      </patternFill>
    </fill>
    <fill>
      <patternFill patternType="solid">
        <fgColor theme="0" tint="-0.249977111117893"/>
        <bgColor indexed="64"/>
      </patternFill>
    </fill>
    <fill>
      <patternFill patternType="solid">
        <fgColor theme="4" tint="0.79998168889431442"/>
        <bgColor indexed="64"/>
      </patternFill>
    </fill>
    <fill>
      <patternFill patternType="solid">
        <fgColor theme="3" tint="0.749992370372631"/>
        <bgColor indexed="64"/>
      </patternFill>
    </fill>
    <fill>
      <patternFill patternType="solid">
        <fgColor rgb="FFFFFF00"/>
        <bgColor rgb="FF000000"/>
      </patternFill>
    </fill>
    <fill>
      <patternFill patternType="solid">
        <fgColor rgb="FF000000"/>
        <bgColor rgb="FF000000"/>
      </patternFill>
    </fill>
  </fills>
  <borders count="59">
    <border>
      <left/>
      <right/>
      <top/>
      <bottom/>
      <diagonal/>
    </border>
    <border>
      <left style="double">
        <color auto="1"/>
      </left>
      <right/>
      <top style="double">
        <color auto="1"/>
      </top>
      <bottom/>
      <diagonal/>
    </border>
    <border>
      <left/>
      <right/>
      <top style="double">
        <color auto="1"/>
      </top>
      <bottom/>
      <diagonal/>
    </border>
    <border>
      <left/>
      <right style="double">
        <color auto="1"/>
      </right>
      <top style="double">
        <color auto="1"/>
      </top>
      <bottom/>
      <diagonal/>
    </border>
    <border>
      <left style="double">
        <color auto="1"/>
      </left>
      <right/>
      <top/>
      <bottom/>
      <diagonal/>
    </border>
    <border>
      <left/>
      <right style="double">
        <color auto="1"/>
      </right>
      <top/>
      <bottom/>
      <diagonal/>
    </border>
    <border>
      <left style="thick">
        <color auto="1"/>
      </left>
      <right style="thick">
        <color auto="1"/>
      </right>
      <top style="thick">
        <color auto="1"/>
      </top>
      <bottom style="thick">
        <color auto="1"/>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diagonal/>
    </border>
    <border>
      <left style="thin">
        <color indexed="64"/>
      </left>
      <right style="thin">
        <color indexed="64"/>
      </right>
      <top style="thin">
        <color indexed="64"/>
      </top>
      <bottom/>
      <diagonal/>
    </border>
    <border>
      <left style="medium">
        <color indexed="64"/>
      </left>
      <right style="thin">
        <color indexed="64"/>
      </right>
      <top/>
      <bottom style="thin">
        <color indexed="64"/>
      </bottom>
      <diagonal/>
    </border>
    <border>
      <left style="thin">
        <color indexed="64"/>
      </left>
      <right/>
      <top/>
      <bottom style="thin">
        <color indexed="64"/>
      </bottom>
      <diagonal/>
    </border>
    <border>
      <left/>
      <right/>
      <top style="thin">
        <color indexed="64"/>
      </top>
      <bottom style="thin">
        <color indexed="64"/>
      </bottom>
      <diagonal/>
    </border>
    <border>
      <left style="medium">
        <color indexed="64"/>
      </left>
      <right/>
      <top style="thin">
        <color indexed="64"/>
      </top>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diagonal/>
    </border>
    <border>
      <left style="medium">
        <color indexed="64"/>
      </left>
      <right/>
      <top/>
      <bottom/>
      <diagonal/>
    </border>
    <border>
      <left style="medium">
        <color indexed="64"/>
      </left>
      <right style="thin">
        <color indexed="64"/>
      </right>
      <top/>
      <bottom style="medium">
        <color indexed="64"/>
      </bottom>
      <diagonal/>
    </border>
    <border>
      <left style="thin">
        <color indexed="64"/>
      </left>
      <right style="thin">
        <color indexed="64"/>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bottom/>
      <diagonal/>
    </border>
    <border>
      <left/>
      <right/>
      <top style="medium">
        <color indexed="64"/>
      </top>
      <bottom/>
      <diagonal/>
    </border>
    <border>
      <left style="thin">
        <color indexed="64"/>
      </left>
      <right style="thin">
        <color indexed="64"/>
      </right>
      <top/>
      <bottom style="medium">
        <color indexed="64"/>
      </bottom>
      <diagonal/>
    </border>
    <border>
      <left style="thin">
        <color indexed="64"/>
      </left>
      <right style="medium">
        <color indexed="64"/>
      </right>
      <top style="medium">
        <color indexed="64"/>
      </top>
      <bottom/>
      <diagonal/>
    </border>
    <border>
      <left style="thin">
        <color indexed="64"/>
      </left>
      <right style="medium">
        <color indexed="64"/>
      </right>
      <top/>
      <bottom style="medium">
        <color indexed="64"/>
      </bottom>
      <diagonal/>
    </border>
    <border>
      <left style="thin">
        <color indexed="64"/>
      </left>
      <right style="medium">
        <color indexed="64"/>
      </right>
      <top/>
      <bottom style="thin">
        <color indexed="64"/>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thin">
        <color indexed="64"/>
      </right>
      <top style="medium">
        <color indexed="64"/>
      </top>
      <bottom/>
      <diagonal/>
    </border>
    <border>
      <left style="thin">
        <color indexed="64"/>
      </left>
      <right style="medium">
        <color indexed="64"/>
      </right>
      <top style="thin">
        <color indexed="64"/>
      </top>
      <bottom style="medium">
        <color indexed="64"/>
      </bottom>
      <diagonal/>
    </border>
    <border>
      <left/>
      <right style="thin">
        <color indexed="64"/>
      </right>
      <top style="medium">
        <color indexed="64"/>
      </top>
      <bottom/>
      <diagonal/>
    </border>
    <border>
      <left/>
      <right style="thin">
        <color indexed="64"/>
      </right>
      <top/>
      <bottom style="thin">
        <color indexed="64"/>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top/>
      <bottom style="dashed">
        <color indexed="64"/>
      </bottom>
      <diagonal/>
    </border>
    <border>
      <left style="medium">
        <color indexed="64"/>
      </left>
      <right/>
      <top/>
      <bottom style="dashed">
        <color indexed="64"/>
      </bottom>
      <diagonal/>
    </border>
    <border>
      <left/>
      <right/>
      <top style="dashed">
        <color indexed="64"/>
      </top>
      <bottom/>
      <diagonal/>
    </border>
    <border>
      <left style="medium">
        <color indexed="64"/>
      </left>
      <right/>
      <top style="dashed">
        <color indexed="64"/>
      </top>
      <bottom/>
      <diagonal/>
    </border>
    <border>
      <left/>
      <right/>
      <top style="thin">
        <color indexed="64"/>
      </top>
      <bottom/>
      <diagonal/>
    </border>
    <border>
      <left/>
      <right style="medium">
        <color indexed="64"/>
      </right>
      <top/>
      <bottom/>
      <diagonal/>
    </border>
    <border>
      <left style="thin">
        <color indexed="64"/>
      </left>
      <right style="medium">
        <color indexed="64"/>
      </right>
      <top style="thin">
        <color indexed="64"/>
      </top>
      <bottom/>
      <diagonal/>
    </border>
    <border>
      <left style="medium">
        <color indexed="64"/>
      </left>
      <right/>
      <top style="medium">
        <color indexed="64"/>
      </top>
      <bottom/>
      <diagonal/>
    </border>
    <border>
      <left/>
      <right style="medium">
        <color indexed="64"/>
      </right>
      <top style="medium">
        <color indexed="64"/>
      </top>
      <bottom/>
      <diagonal/>
    </border>
    <border>
      <left/>
      <right style="thin">
        <color indexed="64"/>
      </right>
      <top style="medium">
        <color indexed="64"/>
      </top>
      <bottom style="medium">
        <color indexed="64"/>
      </bottom>
      <diagonal/>
    </border>
    <border>
      <left/>
      <right style="medium">
        <color indexed="64"/>
      </right>
      <top style="thin">
        <color indexed="64"/>
      </top>
      <bottom style="thin">
        <color indexed="64"/>
      </bottom>
      <diagonal/>
    </border>
    <border>
      <left/>
      <right style="medium">
        <color indexed="64"/>
      </right>
      <top/>
      <bottom style="thin">
        <color indexed="64"/>
      </bottom>
      <diagonal/>
    </border>
    <border>
      <left/>
      <right style="thin">
        <color rgb="FFFFFFFF"/>
      </right>
      <top style="thin">
        <color rgb="FFFFFFFF"/>
      </top>
      <bottom style="thin">
        <color rgb="FFFFFFFF"/>
      </bottom>
      <diagonal/>
    </border>
    <border>
      <left style="thin">
        <color rgb="FFFFFFFF"/>
      </left>
      <right style="thin">
        <color rgb="FFFFFFFF"/>
      </right>
      <top/>
      <bottom style="thin">
        <color rgb="FFFFFFFF"/>
      </bottom>
      <diagonal/>
    </border>
    <border>
      <left/>
      <right style="thin">
        <color rgb="FFFFFFFF"/>
      </right>
      <top/>
      <bottom style="thin">
        <color rgb="FFFFFFFF"/>
      </bottom>
      <diagonal/>
    </border>
  </borders>
  <cellStyleXfs count="2">
    <xf numFmtId="0" fontId="0" fillId="0" borderId="0"/>
    <xf numFmtId="43" fontId="1" fillId="0" borderId="0" applyFont="0" applyFill="0" applyBorder="0" applyAlignment="0" applyProtection="0"/>
  </cellStyleXfs>
  <cellXfs count="283">
    <xf numFmtId="0" fontId="0" fillId="0" borderId="0" xfId="0"/>
    <xf numFmtId="0" fontId="3" fillId="0" borderId="0" xfId="0" applyFont="1"/>
    <xf numFmtId="43" fontId="3" fillId="0" borderId="0" xfId="1" applyFont="1" applyFill="1"/>
    <xf numFmtId="43" fontId="3" fillId="0" borderId="0" xfId="1" applyFont="1" applyFill="1" applyAlignment="1">
      <alignment horizontal="left"/>
    </xf>
    <xf numFmtId="164" fontId="3" fillId="0" borderId="0" xfId="0" applyNumberFormat="1" applyFont="1"/>
    <xf numFmtId="166" fontId="3" fillId="0" borderId="0" xfId="1" applyNumberFormat="1" applyFont="1" applyFill="1"/>
    <xf numFmtId="166" fontId="3" fillId="0" borderId="0" xfId="0" applyNumberFormat="1" applyFont="1"/>
    <xf numFmtId="0" fontId="0" fillId="0" borderId="12" xfId="0" applyBorder="1"/>
    <xf numFmtId="0" fontId="7" fillId="3" borderId="15" xfId="0" applyFont="1" applyFill="1" applyBorder="1" applyAlignment="1">
      <alignment horizontal="center" vertical="center"/>
    </xf>
    <xf numFmtId="0" fontId="7" fillId="3" borderId="15" xfId="0" applyFont="1" applyFill="1" applyBorder="1" applyAlignment="1">
      <alignment horizontal="center" vertical="center" wrapText="1"/>
    </xf>
    <xf numFmtId="43" fontId="0" fillId="0" borderId="0" xfId="1" applyFont="1"/>
    <xf numFmtId="0" fontId="10" fillId="0" borderId="0" xfId="0" applyFont="1" applyAlignment="1">
      <alignment horizontal="center"/>
    </xf>
    <xf numFmtId="0" fontId="10" fillId="0" borderId="0" xfId="0" applyFont="1"/>
    <xf numFmtId="43" fontId="10" fillId="0" borderId="0" xfId="1" applyFont="1"/>
    <xf numFmtId="43" fontId="10" fillId="0" borderId="0" xfId="1" applyFont="1" applyAlignment="1">
      <alignment horizontal="center"/>
    </xf>
    <xf numFmtId="4" fontId="0" fillId="0" borderId="0" xfId="0" applyNumberFormat="1"/>
    <xf numFmtId="43" fontId="0" fillId="0" borderId="0" xfId="0" applyNumberFormat="1"/>
    <xf numFmtId="0" fontId="0" fillId="0" borderId="0" xfId="0" applyAlignment="1">
      <alignment wrapText="1"/>
    </xf>
    <xf numFmtId="0" fontId="11" fillId="0" borderId="0" xfId="0" applyFont="1"/>
    <xf numFmtId="43" fontId="11" fillId="0" borderId="0" xfId="1" applyFont="1" applyFill="1" applyBorder="1" applyAlignment="1">
      <alignment horizontal="left"/>
    </xf>
    <xf numFmtId="43" fontId="11" fillId="0" borderId="0" xfId="1" applyFont="1" applyFill="1" applyAlignment="1">
      <alignment horizontal="left"/>
    </xf>
    <xf numFmtId="0" fontId="15" fillId="0" borderId="0" xfId="0" applyFont="1"/>
    <xf numFmtId="43" fontId="5" fillId="0" borderId="12" xfId="1" applyFont="1" applyFill="1" applyBorder="1" applyAlignment="1">
      <alignment horizontal="left" vertical="center" wrapText="1"/>
    </xf>
    <xf numFmtId="17" fontId="18" fillId="0" borderId="12" xfId="0" applyNumberFormat="1" applyFont="1" applyBorder="1" applyAlignment="1">
      <alignment horizontal="left" vertical="center" wrapText="1"/>
    </xf>
    <xf numFmtId="0" fontId="18" fillId="0" borderId="12" xfId="0" applyFont="1" applyBorder="1" applyAlignment="1">
      <alignment horizontal="left" vertical="center" wrapText="1"/>
    </xf>
    <xf numFmtId="49" fontId="18" fillId="0" borderId="12" xfId="0" applyNumberFormat="1" applyFont="1" applyBorder="1" applyAlignment="1">
      <alignment horizontal="left" vertical="center" wrapText="1"/>
    </xf>
    <xf numFmtId="0" fontId="11" fillId="0" borderId="0" xfId="0" applyFont="1" applyAlignment="1">
      <alignment horizontal="left"/>
    </xf>
    <xf numFmtId="0" fontId="17" fillId="0" borderId="12" xfId="0" applyFont="1" applyBorder="1" applyAlignment="1">
      <alignment horizontal="left" vertical="center" wrapText="1"/>
    </xf>
    <xf numFmtId="165" fontId="11" fillId="0" borderId="0" xfId="1" applyNumberFormat="1" applyFont="1" applyFill="1" applyBorder="1" applyAlignment="1">
      <alignment horizontal="right"/>
    </xf>
    <xf numFmtId="165" fontId="11" fillId="0" borderId="0" xfId="1" applyNumberFormat="1" applyFont="1" applyFill="1" applyAlignment="1">
      <alignment horizontal="right"/>
    </xf>
    <xf numFmtId="43" fontId="11" fillId="0" borderId="0" xfId="1" applyFont="1" applyFill="1" applyBorder="1" applyAlignment="1"/>
    <xf numFmtId="43" fontId="11" fillId="0" borderId="0" xfId="1" applyFont="1" applyFill="1" applyAlignment="1"/>
    <xf numFmtId="0" fontId="17" fillId="0" borderId="25" xfId="0" applyFont="1" applyBorder="1" applyAlignment="1">
      <alignment horizontal="left" vertical="center" wrapText="1"/>
    </xf>
    <xf numFmtId="0" fontId="18" fillId="0" borderId="25" xfId="0" applyFont="1" applyBorder="1" applyAlignment="1">
      <alignment horizontal="left" vertical="center" wrapText="1"/>
    </xf>
    <xf numFmtId="0" fontId="17" fillId="6" borderId="21" xfId="0" applyFont="1" applyFill="1" applyBorder="1" applyAlignment="1">
      <alignment horizontal="left" vertical="center" wrapText="1"/>
    </xf>
    <xf numFmtId="17" fontId="18" fillId="0" borderId="25" xfId="0" applyNumberFormat="1" applyFont="1" applyBorder="1" applyAlignment="1">
      <alignment horizontal="left" vertical="center" wrapText="1"/>
    </xf>
    <xf numFmtId="0" fontId="17" fillId="0" borderId="29" xfId="0" applyFont="1" applyBorder="1" applyAlignment="1">
      <alignment horizontal="left" vertical="center" wrapText="1"/>
    </xf>
    <xf numFmtId="167" fontId="0" fillId="0" borderId="0" xfId="1" applyNumberFormat="1" applyFont="1" applyAlignment="1"/>
    <xf numFmtId="167" fontId="0" fillId="0" borderId="0" xfId="1" applyNumberFormat="1" applyFont="1"/>
    <xf numFmtId="0" fontId="2" fillId="0" borderId="0" xfId="0" applyFont="1"/>
    <xf numFmtId="167" fontId="2" fillId="0" borderId="42" xfId="1" applyNumberFormat="1" applyFont="1" applyBorder="1" applyAlignment="1"/>
    <xf numFmtId="0" fontId="2" fillId="0" borderId="43" xfId="0" applyFont="1" applyBorder="1"/>
    <xf numFmtId="0" fontId="2" fillId="0" borderId="42" xfId="0" applyFont="1" applyBorder="1"/>
    <xf numFmtId="0" fontId="0" fillId="0" borderId="23" xfId="0" applyBorder="1"/>
    <xf numFmtId="167" fontId="0" fillId="0" borderId="0" xfId="1" applyNumberFormat="1" applyFont="1" applyBorder="1" applyAlignment="1"/>
    <xf numFmtId="167" fontId="0" fillId="0" borderId="23" xfId="1" applyNumberFormat="1" applyFont="1" applyBorder="1"/>
    <xf numFmtId="167" fontId="22" fillId="0" borderId="0" xfId="1" applyNumberFormat="1" applyFont="1" applyBorder="1" applyAlignment="1"/>
    <xf numFmtId="167" fontId="22" fillId="0" borderId="23" xfId="1" applyNumberFormat="1" applyFont="1" applyBorder="1"/>
    <xf numFmtId="0" fontId="22" fillId="0" borderId="23" xfId="0" applyFont="1" applyBorder="1"/>
    <xf numFmtId="0" fontId="24" fillId="0" borderId="0" xfId="0" applyFont="1"/>
    <xf numFmtId="167" fontId="24" fillId="0" borderId="0" xfId="1" applyNumberFormat="1" applyFont="1" applyBorder="1"/>
    <xf numFmtId="167" fontId="24" fillId="0" borderId="23" xfId="1" applyNumberFormat="1" applyFont="1" applyBorder="1" applyAlignment="1"/>
    <xf numFmtId="43" fontId="24" fillId="0" borderId="0" xfId="0" applyNumberFormat="1" applyFont="1"/>
    <xf numFmtId="0" fontId="24" fillId="0" borderId="23" xfId="0" applyFont="1" applyBorder="1"/>
    <xf numFmtId="0" fontId="24" fillId="0" borderId="44" xfId="0" applyFont="1" applyBorder="1"/>
    <xf numFmtId="0" fontId="24" fillId="0" borderId="45" xfId="0" applyFont="1" applyBorder="1"/>
    <xf numFmtId="43" fontId="24" fillId="0" borderId="44" xfId="0" applyNumberFormat="1" applyFont="1" applyBorder="1"/>
    <xf numFmtId="43" fontId="22" fillId="0" borderId="45" xfId="1" applyFont="1" applyBorder="1"/>
    <xf numFmtId="43" fontId="22" fillId="0" borderId="23" xfId="1" applyFont="1" applyBorder="1"/>
    <xf numFmtId="0" fontId="7" fillId="3" borderId="19" xfId="0" applyFont="1" applyFill="1" applyBorder="1" applyAlignment="1">
      <alignment horizontal="center" vertical="center"/>
    </xf>
    <xf numFmtId="167" fontId="24" fillId="0" borderId="23" xfId="1" applyNumberFormat="1" applyFont="1" applyBorder="1"/>
    <xf numFmtId="0" fontId="25" fillId="0" borderId="23" xfId="0" applyFont="1" applyBorder="1"/>
    <xf numFmtId="0" fontId="0" fillId="0" borderId="44" xfId="0" applyBorder="1"/>
    <xf numFmtId="0" fontId="0" fillId="0" borderId="45" xfId="0" applyBorder="1"/>
    <xf numFmtId="167" fontId="22" fillId="0" borderId="44" xfId="1" applyNumberFormat="1" applyFont="1" applyBorder="1" applyAlignment="1"/>
    <xf numFmtId="167" fontId="22" fillId="0" borderId="45" xfId="1" applyNumberFormat="1" applyFont="1" applyBorder="1"/>
    <xf numFmtId="0" fontId="22" fillId="0" borderId="45" xfId="0" applyFont="1" applyBorder="1"/>
    <xf numFmtId="43" fontId="24" fillId="0" borderId="0" xfId="1" applyFont="1" applyBorder="1" applyAlignment="1"/>
    <xf numFmtId="167" fontId="0" fillId="0" borderId="46" xfId="1" applyNumberFormat="1" applyFont="1" applyBorder="1"/>
    <xf numFmtId="3" fontId="0" fillId="0" borderId="47" xfId="0" applyNumberFormat="1" applyBorder="1"/>
    <xf numFmtId="0" fontId="0" fillId="0" borderId="46" xfId="0" applyBorder="1"/>
    <xf numFmtId="167" fontId="22" fillId="0" borderId="46" xfId="1" applyNumberFormat="1" applyFont="1" applyBorder="1" applyAlignment="1"/>
    <xf numFmtId="167" fontId="22" fillId="0" borderId="47" xfId="1" applyNumberFormat="1" applyFont="1" applyBorder="1"/>
    <xf numFmtId="0" fontId="22" fillId="0" borderId="47" xfId="0" applyFont="1" applyBorder="1"/>
    <xf numFmtId="167" fontId="24" fillId="0" borderId="44" xfId="1" applyNumberFormat="1" applyFont="1" applyBorder="1"/>
    <xf numFmtId="3" fontId="24" fillId="0" borderId="45" xfId="0" applyNumberFormat="1" applyFont="1" applyBorder="1"/>
    <xf numFmtId="0" fontId="24" fillId="0" borderId="44" xfId="0" applyFont="1" applyBorder="1" applyAlignment="1">
      <alignment wrapText="1"/>
    </xf>
    <xf numFmtId="43" fontId="24" fillId="0" borderId="44" xfId="1" applyFont="1" applyBorder="1" applyAlignment="1"/>
    <xf numFmtId="0" fontId="0" fillId="0" borderId="47" xfId="0" applyBorder="1"/>
    <xf numFmtId="0" fontId="24" fillId="0" borderId="49" xfId="0" applyFont="1" applyBorder="1" applyAlignment="1">
      <alignment horizontal="center" wrapText="1"/>
    </xf>
    <xf numFmtId="167" fontId="22" fillId="0" borderId="23" xfId="1" applyNumberFormat="1" applyFont="1" applyBorder="1" applyAlignment="1"/>
    <xf numFmtId="0" fontId="7" fillId="3" borderId="21" xfId="0" applyFont="1" applyFill="1" applyBorder="1" applyAlignment="1">
      <alignment horizontal="left" vertical="top" wrapText="1"/>
    </xf>
    <xf numFmtId="0" fontId="7" fillId="3" borderId="27" xfId="0" applyFont="1" applyFill="1" applyBorder="1" applyAlignment="1">
      <alignment horizontal="center" vertical="center"/>
    </xf>
    <xf numFmtId="167" fontId="24" fillId="0" borderId="0" xfId="1" applyNumberFormat="1" applyFont="1" applyBorder="1" applyAlignment="1"/>
    <xf numFmtId="0" fontId="7" fillId="3" borderId="21" xfId="0" applyFont="1" applyFill="1" applyBorder="1" applyAlignment="1">
      <alignment horizontal="center" vertical="top" wrapText="1"/>
    </xf>
    <xf numFmtId="167" fontId="0" fillId="4" borderId="0" xfId="0" applyNumberFormat="1" applyFill="1"/>
    <xf numFmtId="0" fontId="28" fillId="0" borderId="0" xfId="0" applyFont="1"/>
    <xf numFmtId="0" fontId="27" fillId="0" borderId="0" xfId="0" applyFont="1"/>
    <xf numFmtId="43" fontId="10" fillId="0" borderId="0" xfId="1" applyFont="1" applyFill="1" applyBorder="1"/>
    <xf numFmtId="43" fontId="10" fillId="0" borderId="32" xfId="1" applyFont="1" applyBorder="1"/>
    <xf numFmtId="0" fontId="10" fillId="0" borderId="30" xfId="0" applyFont="1" applyBorder="1"/>
    <xf numFmtId="0" fontId="10" fillId="0" borderId="24" xfId="0" applyFont="1" applyBorder="1"/>
    <xf numFmtId="43" fontId="0" fillId="0" borderId="0" xfId="1" applyFont="1" applyFill="1" applyBorder="1"/>
    <xf numFmtId="43" fontId="0" fillId="0" borderId="37" xfId="1" applyFont="1" applyBorder="1"/>
    <xf numFmtId="0" fontId="0" fillId="0" borderId="25" xfId="0" applyBorder="1"/>
    <xf numFmtId="0" fontId="0" fillId="0" borderId="26" xfId="0" applyBorder="1"/>
    <xf numFmtId="43" fontId="0" fillId="0" borderId="35" xfId="1" applyFont="1" applyBorder="1"/>
    <xf numFmtId="0" fontId="0" fillId="0" borderId="13" xfId="0" applyBorder="1"/>
    <xf numFmtId="0" fontId="0" fillId="0" borderId="12" xfId="0" applyBorder="1" applyAlignment="1">
      <alignment horizontal="left"/>
    </xf>
    <xf numFmtId="43" fontId="10" fillId="0" borderId="0" xfId="0" applyNumberFormat="1" applyFont="1"/>
    <xf numFmtId="0" fontId="10" fillId="0" borderId="7" xfId="0" applyFont="1" applyBorder="1"/>
    <xf numFmtId="43" fontId="2" fillId="0" borderId="37" xfId="0" applyNumberFormat="1" applyFont="1" applyBorder="1"/>
    <xf numFmtId="0" fontId="2" fillId="0" borderId="26" xfId="0" applyFont="1" applyBorder="1"/>
    <xf numFmtId="43" fontId="2" fillId="2" borderId="34" xfId="0" applyNumberFormat="1" applyFont="1" applyFill="1" applyBorder="1"/>
    <xf numFmtId="0" fontId="2" fillId="2" borderId="27" xfId="0" applyFont="1" applyFill="1" applyBorder="1"/>
    <xf numFmtId="43" fontId="10" fillId="0" borderId="37" xfId="1" applyFont="1" applyBorder="1"/>
    <xf numFmtId="0" fontId="10" fillId="0" borderId="25" xfId="0" applyFont="1" applyBorder="1"/>
    <xf numFmtId="0" fontId="10" fillId="0" borderId="26" xfId="0" applyFont="1" applyBorder="1"/>
    <xf numFmtId="43" fontId="0" fillId="0" borderId="18" xfId="1" applyFont="1" applyFill="1" applyBorder="1"/>
    <xf numFmtId="0" fontId="2" fillId="4" borderId="35" xfId="0" applyFont="1" applyFill="1" applyBorder="1" applyAlignment="1">
      <alignment horizontal="center"/>
    </xf>
    <xf numFmtId="0" fontId="2" fillId="4" borderId="12" xfId="0" applyFont="1" applyFill="1" applyBorder="1"/>
    <xf numFmtId="0" fontId="2" fillId="4" borderId="13" xfId="0" applyFont="1" applyFill="1" applyBorder="1" applyAlignment="1">
      <alignment horizontal="center"/>
    </xf>
    <xf numFmtId="43" fontId="2" fillId="0" borderId="18" xfId="1" applyFont="1" applyFill="1" applyBorder="1"/>
    <xf numFmtId="43" fontId="2" fillId="4" borderId="34" xfId="1" applyFont="1" applyFill="1" applyBorder="1"/>
    <xf numFmtId="0" fontId="2" fillId="4" borderId="21" xfId="0" applyFont="1" applyFill="1" applyBorder="1" applyAlignment="1">
      <alignment horizontal="center"/>
    </xf>
    <xf numFmtId="0" fontId="2" fillId="4" borderId="21" xfId="0" applyFont="1" applyFill="1" applyBorder="1"/>
    <xf numFmtId="0" fontId="2" fillId="4" borderId="27" xfId="0" applyFont="1" applyFill="1" applyBorder="1" applyAlignment="1">
      <alignment horizontal="center"/>
    </xf>
    <xf numFmtId="0" fontId="2" fillId="0" borderId="18" xfId="0" applyFont="1" applyBorder="1" applyAlignment="1">
      <alignment horizontal="center"/>
    </xf>
    <xf numFmtId="0" fontId="2" fillId="0" borderId="0" xfId="0" applyFont="1" applyAlignment="1">
      <alignment horizontal="center"/>
    </xf>
    <xf numFmtId="0" fontId="16" fillId="5" borderId="36" xfId="0" applyFont="1" applyFill="1" applyBorder="1" applyAlignment="1">
      <alignment horizontal="left"/>
    </xf>
    <xf numFmtId="0" fontId="16" fillId="5" borderId="36" xfId="0" applyFont="1" applyFill="1" applyBorder="1" applyAlignment="1">
      <alignment horizontal="left" wrapText="1"/>
    </xf>
    <xf numFmtId="165" fontId="16" fillId="5" borderId="36" xfId="1" applyNumberFormat="1" applyFont="1" applyFill="1" applyBorder="1" applyAlignment="1">
      <alignment horizontal="right"/>
    </xf>
    <xf numFmtId="0" fontId="16" fillId="5" borderId="36" xfId="0" applyFont="1" applyFill="1" applyBorder="1"/>
    <xf numFmtId="43" fontId="16" fillId="5" borderId="36" xfId="1" applyFont="1" applyFill="1" applyBorder="1" applyAlignment="1"/>
    <xf numFmtId="0" fontId="16" fillId="5" borderId="31" xfId="0" applyFont="1" applyFill="1" applyBorder="1"/>
    <xf numFmtId="0" fontId="17" fillId="0" borderId="16" xfId="0" applyFont="1" applyBorder="1" applyAlignment="1">
      <alignment horizontal="center" vertical="center" wrapText="1"/>
    </xf>
    <xf numFmtId="0" fontId="0" fillId="2" borderId="0" xfId="0" applyFill="1"/>
    <xf numFmtId="0" fontId="17" fillId="0" borderId="8" xfId="0" applyFont="1" applyBorder="1" applyAlignment="1">
      <alignment horizontal="left" vertical="center" wrapText="1"/>
    </xf>
    <xf numFmtId="0" fontId="18" fillId="0" borderId="11" xfId="0" applyFont="1" applyBorder="1" applyAlignment="1">
      <alignment horizontal="left" vertical="center" wrapText="1"/>
    </xf>
    <xf numFmtId="17" fontId="18" fillId="0" borderId="11" xfId="0" applyNumberFormat="1" applyFont="1" applyBorder="1" applyAlignment="1">
      <alignment horizontal="left" vertical="center" wrapText="1"/>
    </xf>
    <xf numFmtId="17" fontId="17" fillId="7" borderId="25" xfId="0" applyNumberFormat="1" applyFont="1" applyFill="1" applyBorder="1" applyAlignment="1">
      <alignment horizontal="left" vertical="center" wrapText="1"/>
    </xf>
    <xf numFmtId="17" fontId="17" fillId="0" borderId="29" xfId="0" applyNumberFormat="1" applyFont="1" applyBorder="1" applyAlignment="1">
      <alignment horizontal="left" vertical="center" wrapText="1"/>
    </xf>
    <xf numFmtId="0" fontId="17" fillId="6" borderId="8" xfId="0" applyFont="1" applyFill="1" applyBorder="1" applyAlignment="1">
      <alignment horizontal="left" vertical="center" wrapText="1"/>
    </xf>
    <xf numFmtId="0" fontId="18" fillId="0" borderId="8" xfId="0" applyFont="1" applyBorder="1" applyAlignment="1">
      <alignment horizontal="left" vertical="center" wrapText="1"/>
    </xf>
    <xf numFmtId="43" fontId="5" fillId="0" borderId="8" xfId="1" applyFont="1" applyFill="1" applyBorder="1" applyAlignment="1">
      <alignment horizontal="left" vertical="center" wrapText="1"/>
    </xf>
    <xf numFmtId="17" fontId="21" fillId="0" borderId="21" xfId="0" applyNumberFormat="1" applyFont="1" applyBorder="1" applyAlignment="1">
      <alignment horizontal="left" vertical="center" wrapText="1"/>
    </xf>
    <xf numFmtId="17" fontId="17" fillId="6" borderId="21" xfId="0" applyNumberFormat="1" applyFont="1" applyFill="1" applyBorder="1" applyAlignment="1">
      <alignment horizontal="left" vertical="center" wrapText="1"/>
    </xf>
    <xf numFmtId="17" fontId="17" fillId="0" borderId="21" xfId="0" applyNumberFormat="1" applyFont="1" applyBorder="1" applyAlignment="1">
      <alignment horizontal="left" vertical="center" wrapText="1"/>
    </xf>
    <xf numFmtId="17" fontId="17" fillId="6" borderId="11" xfId="0" applyNumberFormat="1" applyFont="1" applyFill="1" applyBorder="1" applyAlignment="1">
      <alignment horizontal="left" vertical="center" wrapText="1"/>
    </xf>
    <xf numFmtId="17" fontId="18" fillId="0" borderId="8" xfId="0" applyNumberFormat="1" applyFont="1" applyBorder="1" applyAlignment="1">
      <alignment horizontal="left" vertical="center" wrapText="1"/>
    </xf>
    <xf numFmtId="0" fontId="18" fillId="0" borderId="21" xfId="0" applyFont="1" applyBorder="1" applyAlignment="1">
      <alignment horizontal="left" vertical="center" wrapText="1"/>
    </xf>
    <xf numFmtId="0" fontId="11" fillId="0" borderId="0" xfId="0" applyFont="1" applyAlignment="1">
      <alignment horizontal="left" vertical="center"/>
    </xf>
    <xf numFmtId="165" fontId="11" fillId="0" borderId="0" xfId="1" applyNumberFormat="1" applyFont="1" applyFill="1" applyBorder="1" applyAlignment="1">
      <alignment horizontal="left" vertical="center"/>
    </xf>
    <xf numFmtId="43" fontId="11" fillId="0" borderId="0" xfId="1" applyFont="1" applyFill="1" applyBorder="1" applyAlignment="1">
      <alignment horizontal="left" vertical="center"/>
    </xf>
    <xf numFmtId="43" fontId="11" fillId="0" borderId="0" xfId="1" applyFont="1" applyFill="1" applyAlignment="1">
      <alignment horizontal="left" vertical="center"/>
    </xf>
    <xf numFmtId="0" fontId="11" fillId="0" borderId="0" xfId="0" applyFont="1" applyAlignment="1">
      <alignment horizontal="center" vertical="center"/>
    </xf>
    <xf numFmtId="0" fontId="17" fillId="0" borderId="13" xfId="0" applyFont="1" applyBorder="1" applyAlignment="1">
      <alignment horizontal="center" vertical="center" wrapText="1"/>
    </xf>
    <xf numFmtId="0" fontId="17" fillId="0" borderId="26" xfId="0" applyFont="1" applyBorder="1" applyAlignment="1">
      <alignment horizontal="center" vertical="center" wrapText="1"/>
    </xf>
    <xf numFmtId="0" fontId="17" fillId="0" borderId="51" xfId="0" applyFont="1" applyBorder="1" applyAlignment="1">
      <alignment horizontal="center" vertical="center" wrapText="1"/>
    </xf>
    <xf numFmtId="0" fontId="17" fillId="6" borderId="7" xfId="0" applyFont="1" applyFill="1" applyBorder="1" applyAlignment="1">
      <alignment horizontal="center" vertical="center" wrapText="1"/>
    </xf>
    <xf numFmtId="0" fontId="17" fillId="6" borderId="27" xfId="0" applyFont="1" applyFill="1" applyBorder="1" applyAlignment="1">
      <alignment horizontal="center" vertical="center" wrapText="1"/>
    </xf>
    <xf numFmtId="0" fontId="17" fillId="6" borderId="16" xfId="0" applyFont="1" applyFill="1" applyBorder="1" applyAlignment="1">
      <alignment horizontal="center" vertical="center" wrapText="1"/>
    </xf>
    <xf numFmtId="0" fontId="17" fillId="0" borderId="7" xfId="0" applyFont="1" applyBorder="1" applyAlignment="1">
      <alignment horizontal="center" vertical="center" wrapText="1"/>
    </xf>
    <xf numFmtId="43" fontId="11" fillId="0" borderId="0" xfId="1" applyFont="1" applyFill="1" applyBorder="1" applyAlignment="1">
      <alignment horizontal="center" vertical="center"/>
    </xf>
    <xf numFmtId="0" fontId="15" fillId="0" borderId="0" xfId="0" applyFont="1" applyAlignment="1">
      <alignment horizontal="left" vertical="center"/>
    </xf>
    <xf numFmtId="165" fontId="29" fillId="0" borderId="12" xfId="1" applyNumberFormat="1" applyFont="1" applyFill="1" applyBorder="1" applyAlignment="1">
      <alignment horizontal="left" vertical="center" wrapText="1"/>
    </xf>
    <xf numFmtId="0" fontId="29" fillId="0" borderId="35" xfId="0" applyFont="1" applyBorder="1" applyAlignment="1">
      <alignment horizontal="left" vertical="center" wrapText="1"/>
    </xf>
    <xf numFmtId="43" fontId="18" fillId="0" borderId="12" xfId="1" applyFont="1" applyFill="1" applyBorder="1" applyAlignment="1">
      <alignment horizontal="left" vertical="center" wrapText="1"/>
    </xf>
    <xf numFmtId="165" fontId="20" fillId="7" borderId="25" xfId="1" applyNumberFormat="1" applyFont="1" applyFill="1" applyBorder="1" applyAlignment="1">
      <alignment horizontal="left" vertical="center" wrapText="1"/>
    </xf>
    <xf numFmtId="43" fontId="5" fillId="0" borderId="25" xfId="1" applyFont="1" applyFill="1" applyBorder="1" applyAlignment="1">
      <alignment horizontal="left" vertical="center" wrapText="1"/>
    </xf>
    <xf numFmtId="0" fontId="18" fillId="0" borderId="37" xfId="0" applyFont="1" applyBorder="1" applyAlignment="1">
      <alignment horizontal="left" vertical="center" wrapText="1"/>
    </xf>
    <xf numFmtId="165" fontId="20" fillId="0" borderId="29" xfId="1" applyNumberFormat="1" applyFont="1" applyFill="1" applyBorder="1" applyAlignment="1">
      <alignment horizontal="left" vertical="center" wrapText="1"/>
    </xf>
    <xf numFmtId="0" fontId="18" fillId="0" borderId="29" xfId="0" applyFont="1" applyBorder="1" applyAlignment="1">
      <alignment horizontal="left" vertical="center" wrapText="1"/>
    </xf>
    <xf numFmtId="43" fontId="5" fillId="0" borderId="29" xfId="1" applyFont="1" applyFill="1" applyBorder="1" applyAlignment="1">
      <alignment horizontal="left" vertical="center" wrapText="1"/>
    </xf>
    <xf numFmtId="0" fontId="18" fillId="0" borderId="52" xfId="0" applyFont="1" applyBorder="1" applyAlignment="1">
      <alignment horizontal="left" vertical="center" wrapText="1"/>
    </xf>
    <xf numFmtId="0" fontId="18" fillId="0" borderId="9" xfId="0" applyFont="1" applyBorder="1" applyAlignment="1">
      <alignment horizontal="left" vertical="center" wrapText="1"/>
    </xf>
    <xf numFmtId="165" fontId="19" fillId="0" borderId="11" xfId="1" applyNumberFormat="1" applyFont="1" applyFill="1" applyBorder="1" applyAlignment="1">
      <alignment horizontal="left" vertical="center" wrapText="1"/>
    </xf>
    <xf numFmtId="43" fontId="5" fillId="0" borderId="11" xfId="1" applyFont="1" applyFill="1" applyBorder="1" applyAlignment="1">
      <alignment horizontal="left" vertical="center" wrapText="1"/>
    </xf>
    <xf numFmtId="0" fontId="18" fillId="0" borderId="33" xfId="0" applyFont="1" applyBorder="1" applyAlignment="1">
      <alignment horizontal="left" vertical="center" wrapText="1"/>
    </xf>
    <xf numFmtId="165" fontId="19" fillId="0" borderId="21" xfId="1" applyNumberFormat="1" applyFont="1" applyFill="1" applyBorder="1" applyAlignment="1">
      <alignment horizontal="left" vertical="center" wrapText="1"/>
    </xf>
    <xf numFmtId="43" fontId="5" fillId="0" borderId="21" xfId="1" applyFont="1" applyFill="1" applyBorder="1" applyAlignment="1">
      <alignment horizontal="left" vertical="center" wrapText="1"/>
    </xf>
    <xf numFmtId="0" fontId="18" fillId="0" borderId="34" xfId="0" applyFont="1" applyBorder="1" applyAlignment="1">
      <alignment horizontal="left" vertical="center" wrapText="1"/>
    </xf>
    <xf numFmtId="165" fontId="20" fillId="0" borderId="21" xfId="1" applyNumberFormat="1" applyFont="1" applyFill="1" applyBorder="1" applyAlignment="1">
      <alignment horizontal="left" vertical="center" wrapText="1"/>
    </xf>
    <xf numFmtId="165" fontId="18" fillId="0" borderId="11" xfId="1" applyNumberFormat="1" applyFont="1" applyFill="1" applyBorder="1" applyAlignment="1">
      <alignment horizontal="left" vertical="center" wrapText="1"/>
    </xf>
    <xf numFmtId="165" fontId="18" fillId="0" borderId="8" xfId="1" applyNumberFormat="1" applyFont="1" applyFill="1" applyBorder="1" applyAlignment="1">
      <alignment horizontal="left" vertical="center" wrapText="1"/>
    </xf>
    <xf numFmtId="165" fontId="18" fillId="0" borderId="21" xfId="1" applyNumberFormat="1" applyFont="1" applyFill="1" applyBorder="1" applyAlignment="1">
      <alignment horizontal="left" vertical="center" wrapText="1"/>
    </xf>
    <xf numFmtId="165" fontId="18" fillId="0" borderId="25" xfId="1" applyNumberFormat="1" applyFont="1" applyFill="1" applyBorder="1" applyAlignment="1">
      <alignment horizontal="left" vertical="center" wrapText="1"/>
    </xf>
    <xf numFmtId="4" fontId="13" fillId="0" borderId="0" xfId="0" applyNumberFormat="1" applyFont="1" applyAlignment="1">
      <alignment horizontal="left" vertical="center"/>
    </xf>
    <xf numFmtId="165" fontId="12" fillId="0" borderId="0" xfId="1" applyNumberFormat="1" applyFont="1" applyFill="1" applyBorder="1" applyAlignment="1">
      <alignment horizontal="left" vertical="center"/>
    </xf>
    <xf numFmtId="43" fontId="12" fillId="0" borderId="0" xfId="1" applyFont="1" applyFill="1" applyBorder="1" applyAlignment="1">
      <alignment horizontal="left" vertical="center"/>
    </xf>
    <xf numFmtId="166" fontId="11" fillId="0" borderId="0" xfId="1" applyNumberFormat="1" applyFont="1" applyFill="1" applyBorder="1" applyAlignment="1">
      <alignment horizontal="left" vertical="center"/>
    </xf>
    <xf numFmtId="166" fontId="11" fillId="0" borderId="0" xfId="0" applyNumberFormat="1" applyFont="1" applyAlignment="1">
      <alignment horizontal="left" vertical="center"/>
    </xf>
    <xf numFmtId="165" fontId="14" fillId="0" borderId="0" xfId="1" applyNumberFormat="1" applyFont="1" applyFill="1" applyBorder="1" applyAlignment="1">
      <alignment horizontal="left" vertical="center"/>
    </xf>
    <xf numFmtId="43" fontId="30" fillId="0" borderId="11" xfId="1" applyFont="1" applyFill="1" applyBorder="1" applyAlignment="1">
      <alignment horizontal="left" vertical="center" wrapText="1"/>
    </xf>
    <xf numFmtId="167" fontId="10" fillId="0" borderId="9" xfId="1" applyNumberFormat="1" applyFont="1" applyBorder="1"/>
    <xf numFmtId="43" fontId="31" fillId="0" borderId="12" xfId="1" applyFont="1" applyFill="1" applyBorder="1" applyAlignment="1">
      <alignment horizontal="left" vertical="center" wrapText="1"/>
    </xf>
    <xf numFmtId="43" fontId="29" fillId="0" borderId="35" xfId="0" applyNumberFormat="1" applyFont="1" applyBorder="1" applyAlignment="1">
      <alignment horizontal="left" vertical="center" wrapText="1"/>
    </xf>
    <xf numFmtId="0" fontId="23" fillId="0" borderId="41" xfId="0" quotePrefix="1" applyFont="1" applyBorder="1" applyAlignment="1">
      <alignment vertical="center" wrapText="1"/>
    </xf>
    <xf numFmtId="0" fontId="18" fillId="0" borderId="40" xfId="0" quotePrefix="1" applyFont="1" applyBorder="1" applyAlignment="1">
      <alignment vertical="top" wrapText="1"/>
    </xf>
    <xf numFmtId="0" fontId="11" fillId="0" borderId="0" xfId="0" applyFont="1" applyAlignment="1">
      <alignment horizontal="center"/>
    </xf>
    <xf numFmtId="0" fontId="16" fillId="5" borderId="20" xfId="0" applyFont="1" applyFill="1" applyBorder="1" applyAlignment="1">
      <alignment horizontal="center"/>
    </xf>
    <xf numFmtId="43" fontId="11" fillId="0" borderId="0" xfId="1" applyFont="1" applyFill="1" applyBorder="1" applyAlignment="1">
      <alignment horizontal="center"/>
    </xf>
    <xf numFmtId="43" fontId="11" fillId="0" borderId="0" xfId="1" applyFont="1" applyFill="1" applyAlignment="1">
      <alignment horizontal="center"/>
    </xf>
    <xf numFmtId="0" fontId="16" fillId="0" borderId="0" xfId="0" applyFont="1" applyAlignment="1">
      <alignment horizontal="left"/>
    </xf>
    <xf numFmtId="0" fontId="15" fillId="0" borderId="0" xfId="0" applyFont="1" applyAlignment="1">
      <alignment horizontal="left"/>
    </xf>
    <xf numFmtId="165" fontId="15" fillId="0" borderId="0" xfId="1" applyNumberFormat="1" applyFont="1" applyFill="1" applyBorder="1" applyAlignment="1">
      <alignment horizontal="right"/>
    </xf>
    <xf numFmtId="43" fontId="15" fillId="0" borderId="0" xfId="1" applyFont="1" applyFill="1" applyBorder="1" applyAlignment="1"/>
    <xf numFmtId="0" fontId="16" fillId="6" borderId="20" xfId="0" applyFont="1" applyFill="1" applyBorder="1" applyAlignment="1">
      <alignment horizontal="center"/>
    </xf>
    <xf numFmtId="0" fontId="16" fillId="6" borderId="36" xfId="0" applyFont="1" applyFill="1" applyBorder="1" applyAlignment="1">
      <alignment horizontal="left"/>
    </xf>
    <xf numFmtId="0" fontId="15" fillId="0" borderId="36" xfId="0" applyFont="1" applyBorder="1" applyAlignment="1">
      <alignment horizontal="left"/>
    </xf>
    <xf numFmtId="165" fontId="15" fillId="0" borderId="36" xfId="1" applyNumberFormat="1" applyFont="1" applyFill="1" applyBorder="1" applyAlignment="1">
      <alignment horizontal="right"/>
    </xf>
    <xf numFmtId="0" fontId="15" fillId="0" borderId="36" xfId="0" applyFont="1" applyBorder="1"/>
    <xf numFmtId="43" fontId="15" fillId="0" borderId="36" xfId="1" applyFont="1" applyFill="1" applyBorder="1" applyAlignment="1"/>
    <xf numFmtId="0" fontId="15" fillId="0" borderId="31" xfId="0" applyFont="1" applyBorder="1"/>
    <xf numFmtId="0" fontId="32" fillId="0" borderId="1" xfId="0" applyFont="1" applyBorder="1"/>
    <xf numFmtId="0" fontId="32" fillId="0" borderId="2" xfId="0" applyFont="1" applyBorder="1"/>
    <xf numFmtId="0" fontId="32" fillId="0" borderId="3" xfId="0" applyFont="1" applyBorder="1"/>
    <xf numFmtId="0" fontId="32" fillId="0" borderId="4" xfId="0" applyFont="1" applyBorder="1"/>
    <xf numFmtId="0" fontId="33" fillId="0" borderId="0" xfId="0" applyFont="1"/>
    <xf numFmtId="0" fontId="32" fillId="0" borderId="0" xfId="0" applyFont="1"/>
    <xf numFmtId="0" fontId="32" fillId="0" borderId="5" xfId="0" applyFont="1" applyBorder="1"/>
    <xf numFmtId="0" fontId="33" fillId="10" borderId="6" xfId="0" applyFont="1" applyFill="1" applyBorder="1"/>
    <xf numFmtId="0" fontId="33" fillId="0" borderId="53" xfId="0" applyFont="1" applyBorder="1" applyAlignment="1">
      <alignment wrapText="1"/>
    </xf>
    <xf numFmtId="0" fontId="33" fillId="0" borderId="53" xfId="0" applyFont="1" applyBorder="1"/>
    <xf numFmtId="0" fontId="33" fillId="0" borderId="10" xfId="0" applyFont="1" applyBorder="1"/>
    <xf numFmtId="0" fontId="32" fillId="0" borderId="39" xfId="0" applyFont="1" applyBorder="1"/>
    <xf numFmtId="17" fontId="32" fillId="0" borderId="39" xfId="0" applyNumberFormat="1" applyFont="1" applyBorder="1"/>
    <xf numFmtId="0" fontId="32" fillId="0" borderId="39" xfId="0" applyFont="1" applyBorder="1" applyAlignment="1">
      <alignment wrapText="1"/>
    </xf>
    <xf numFmtId="0" fontId="34" fillId="0" borderId="54" xfId="0" applyFont="1" applyBorder="1"/>
    <xf numFmtId="16" fontId="32" fillId="0" borderId="39" xfId="0" applyNumberFormat="1" applyFont="1" applyBorder="1"/>
    <xf numFmtId="0" fontId="34" fillId="0" borderId="39" xfId="0" applyFont="1" applyBorder="1"/>
    <xf numFmtId="0" fontId="34" fillId="0" borderId="55" xfId="0" applyFont="1" applyBorder="1"/>
    <xf numFmtId="0" fontId="32" fillId="0" borderId="49" xfId="0" applyFont="1" applyBorder="1"/>
    <xf numFmtId="0" fontId="37" fillId="0" borderId="0" xfId="0" applyFont="1"/>
    <xf numFmtId="4" fontId="37" fillId="0" borderId="0" xfId="0" applyNumberFormat="1" applyFont="1"/>
    <xf numFmtId="0" fontId="38" fillId="11" borderId="57" xfId="0" applyFont="1" applyFill="1" applyBorder="1" applyAlignment="1">
      <alignment wrapText="1"/>
    </xf>
    <xf numFmtId="3" fontId="37" fillId="0" borderId="0" xfId="0" applyNumberFormat="1" applyFont="1"/>
    <xf numFmtId="0" fontId="32" fillId="0" borderId="2" xfId="0" applyFont="1" applyBorder="1" applyAlignment="1">
      <alignment wrapText="1"/>
    </xf>
    <xf numFmtId="0" fontId="33" fillId="0" borderId="0" xfId="0" applyFont="1" applyAlignment="1">
      <alignment wrapText="1"/>
    </xf>
    <xf numFmtId="0" fontId="32" fillId="0" borderId="0" xfId="0" applyFont="1" applyAlignment="1">
      <alignment wrapText="1"/>
    </xf>
    <xf numFmtId="0" fontId="33" fillId="0" borderId="7" xfId="0" applyFont="1" applyBorder="1" applyAlignment="1">
      <alignment wrapText="1"/>
    </xf>
    <xf numFmtId="0" fontId="33" fillId="0" borderId="16" xfId="0" applyFont="1" applyBorder="1" applyAlignment="1">
      <alignment wrapText="1"/>
    </xf>
    <xf numFmtId="0" fontId="32" fillId="0" borderId="23" xfId="0" applyFont="1" applyBorder="1" applyAlignment="1">
      <alignment wrapText="1"/>
    </xf>
    <xf numFmtId="2" fontId="6" fillId="0" borderId="0" xfId="1" applyNumberFormat="1" applyFont="1" applyFill="1" applyBorder="1"/>
    <xf numFmtId="0" fontId="33" fillId="0" borderId="12" xfId="0" applyFont="1" applyBorder="1" applyAlignment="1">
      <alignment wrapText="1"/>
    </xf>
    <xf numFmtId="16" fontId="32" fillId="0" borderId="12" xfId="0" applyNumberFormat="1" applyFont="1" applyBorder="1"/>
    <xf numFmtId="0" fontId="32" fillId="0" borderId="12" xfId="0" applyFont="1" applyBorder="1"/>
    <xf numFmtId="0" fontId="34" fillId="0" borderId="12" xfId="0" applyFont="1" applyBorder="1"/>
    <xf numFmtId="0" fontId="35" fillId="0" borderId="12" xfId="0" applyFont="1" applyBorder="1"/>
    <xf numFmtId="17" fontId="32" fillId="0" borderId="12" xfId="0" applyNumberFormat="1" applyFont="1" applyBorder="1"/>
    <xf numFmtId="0" fontId="36" fillId="0" borderId="12" xfId="0" applyFont="1" applyBorder="1"/>
    <xf numFmtId="0" fontId="32" fillId="0" borderId="12" xfId="0" applyFont="1" applyBorder="1" applyAlignment="1">
      <alignment wrapText="1"/>
    </xf>
    <xf numFmtId="43" fontId="32" fillId="0" borderId="2" xfId="1" applyFont="1" applyBorder="1"/>
    <xf numFmtId="43" fontId="33" fillId="0" borderId="0" xfId="1" applyFont="1"/>
    <xf numFmtId="43" fontId="32" fillId="0" borderId="0" xfId="1" applyFont="1"/>
    <xf numFmtId="43" fontId="33" fillId="0" borderId="53" xfId="1" applyFont="1" applyBorder="1"/>
    <xf numFmtId="43" fontId="4" fillId="0" borderId="39" xfId="1" applyFont="1" applyBorder="1"/>
    <xf numFmtId="43" fontId="32" fillId="0" borderId="39" xfId="1" applyFont="1" applyBorder="1"/>
    <xf numFmtId="43" fontId="32" fillId="0" borderId="12" xfId="1" applyFont="1" applyBorder="1"/>
    <xf numFmtId="43" fontId="35" fillId="0" borderId="0" xfId="1" applyFont="1"/>
    <xf numFmtId="43" fontId="39" fillId="11" borderId="56" xfId="1" applyFont="1" applyFill="1" applyBorder="1"/>
    <xf numFmtId="43" fontId="39" fillId="11" borderId="58" xfId="1" applyFont="1" applyFill="1" applyBorder="1"/>
    <xf numFmtId="43" fontId="32" fillId="0" borderId="0" xfId="0" applyNumberFormat="1" applyFont="1"/>
    <xf numFmtId="43" fontId="37" fillId="0" borderId="0" xfId="0" applyNumberFormat="1" applyFont="1"/>
    <xf numFmtId="166" fontId="32" fillId="0" borderId="0" xfId="1" applyNumberFormat="1" applyFont="1"/>
    <xf numFmtId="0" fontId="17" fillId="0" borderId="20" xfId="0" applyFont="1" applyBorder="1" applyAlignment="1">
      <alignment horizontal="center" vertical="center" wrapText="1"/>
    </xf>
    <xf numFmtId="0" fontId="17" fillId="0" borderId="16" xfId="0" applyFont="1" applyBorder="1" applyAlignment="1">
      <alignment horizontal="center" vertical="center" wrapText="1"/>
    </xf>
    <xf numFmtId="0" fontId="12" fillId="0" borderId="0" xfId="0" applyFont="1" applyAlignment="1">
      <alignment horizontal="center"/>
    </xf>
    <xf numFmtId="165" fontId="29" fillId="0" borderId="22" xfId="1" applyNumberFormat="1" applyFont="1" applyFill="1" applyBorder="1" applyAlignment="1">
      <alignment vertical="center" wrapText="1"/>
    </xf>
    <xf numFmtId="165" fontId="29" fillId="0" borderId="17" xfId="1" applyNumberFormat="1" applyFont="1" applyFill="1" applyBorder="1" applyAlignment="1">
      <alignment vertical="center" wrapText="1"/>
    </xf>
    <xf numFmtId="17" fontId="18" fillId="0" borderId="36" xfId="0" applyNumberFormat="1" applyFont="1" applyBorder="1" applyAlignment="1">
      <alignment vertical="center" wrapText="1"/>
    </xf>
    <xf numFmtId="17" fontId="18" fillId="0" borderId="11" xfId="0" applyNumberFormat="1" applyFont="1" applyBorder="1" applyAlignment="1">
      <alignment vertical="center" wrapText="1"/>
    </xf>
    <xf numFmtId="0" fontId="18" fillId="0" borderId="36" xfId="0" applyFont="1" applyBorder="1" applyAlignment="1">
      <alignment vertical="center" wrapText="1"/>
    </xf>
    <xf numFmtId="0" fontId="18" fillId="0" borderId="11" xfId="0" applyFont="1" applyBorder="1" applyAlignment="1">
      <alignment vertical="center" wrapText="1"/>
    </xf>
    <xf numFmtId="43" fontId="5" fillId="0" borderId="38" xfId="1" applyFont="1" applyFill="1" applyBorder="1" applyAlignment="1">
      <alignment vertical="center" wrapText="1"/>
    </xf>
    <xf numFmtId="43" fontId="5" fillId="0" borderId="39" xfId="1" applyFont="1" applyFill="1" applyBorder="1" applyAlignment="1">
      <alignment vertical="center" wrapText="1"/>
    </xf>
    <xf numFmtId="0" fontId="29" fillId="0" borderId="31" xfId="0" applyFont="1" applyBorder="1" applyAlignment="1">
      <alignment vertical="center" wrapText="1"/>
    </xf>
    <xf numFmtId="0" fontId="29" fillId="0" borderId="33" xfId="0" applyFont="1" applyBorder="1" applyAlignment="1">
      <alignment vertical="center" wrapText="1"/>
    </xf>
    <xf numFmtId="0" fontId="26" fillId="8" borderId="0" xfId="0" applyFont="1" applyFill="1" applyAlignment="1">
      <alignment horizontal="center"/>
    </xf>
    <xf numFmtId="0" fontId="24" fillId="0" borderId="28" xfId="0" applyFont="1" applyBorder="1" applyAlignment="1">
      <alignment horizontal="center" wrapText="1"/>
    </xf>
    <xf numFmtId="0" fontId="24" fillId="0" borderId="19" xfId="0" applyFont="1" applyBorder="1" applyAlignment="1">
      <alignment horizontal="center" vertical="center"/>
    </xf>
    <xf numFmtId="0" fontId="24" fillId="0" borderId="48" xfId="0" applyFont="1" applyBorder="1" applyAlignment="1">
      <alignment horizontal="center" vertical="center"/>
    </xf>
    <xf numFmtId="0" fontId="2" fillId="0" borderId="27" xfId="0" applyFont="1" applyBorder="1" applyAlignment="1">
      <alignment horizontal="center"/>
    </xf>
    <xf numFmtId="0" fontId="2" fillId="0" borderId="21" xfId="0" applyFont="1" applyBorder="1" applyAlignment="1">
      <alignment horizontal="center"/>
    </xf>
    <xf numFmtId="43" fontId="2" fillId="0" borderId="34" xfId="1" applyFont="1" applyBorder="1" applyAlignment="1">
      <alignment horizontal="center"/>
    </xf>
    <xf numFmtId="0" fontId="2" fillId="9" borderId="14" xfId="0" applyFont="1" applyFill="1" applyBorder="1" applyAlignment="1">
      <alignment horizontal="center"/>
    </xf>
    <xf numFmtId="0" fontId="2" fillId="9" borderId="15" xfId="0" applyFont="1" applyFill="1" applyBorder="1" applyAlignment="1">
      <alignment horizontal="center"/>
    </xf>
    <xf numFmtId="43" fontId="2" fillId="9" borderId="50" xfId="1" applyFont="1" applyFill="1" applyBorder="1" applyAlignment="1">
      <alignment horizontal="center"/>
    </xf>
    <xf numFmtId="0" fontId="0" fillId="9" borderId="27" xfId="0" applyFill="1" applyBorder="1" applyAlignment="1">
      <alignment horizontal="center"/>
    </xf>
    <xf numFmtId="0" fontId="0" fillId="9" borderId="21" xfId="0" applyFill="1" applyBorder="1" applyAlignment="1">
      <alignment horizontal="center"/>
    </xf>
    <xf numFmtId="0" fontId="0" fillId="9" borderId="34" xfId="0" applyFill="1" applyBorder="1" applyAlignment="1">
      <alignment horizontal="center"/>
    </xf>
    <xf numFmtId="0" fontId="2" fillId="5" borderId="0" xfId="0" applyFont="1" applyFill="1" applyAlignment="1">
      <alignment horizontal="center"/>
    </xf>
    <xf numFmtId="0" fontId="33" fillId="0" borderId="0" xfId="0" applyFont="1" applyAlignment="1">
      <alignment horizontal="center"/>
    </xf>
  </cellXfs>
  <cellStyles count="2">
    <cellStyle name="Comma" xfId="1" builtinId="3"/>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1.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1249680</xdr:colOff>
          <xdr:row>5</xdr:row>
          <xdr:rowOff>243840</xdr:rowOff>
        </xdr:from>
        <xdr:to>
          <xdr:col>4</xdr:col>
          <xdr:colOff>2164080</xdr:colOff>
          <xdr:row>6</xdr:row>
          <xdr:rowOff>160020</xdr:rowOff>
        </xdr:to>
        <xdr:sp macro="" textlink="">
          <xdr:nvSpPr>
            <xdr:cNvPr id="17410" name="Object 2" hidden="1">
              <a:extLst>
                <a:ext uri="{63B3BB69-23CF-44E3-9099-C40C66FF867C}">
                  <a14:compatExt spid="_x0000_s17410"/>
                </a:ext>
                <a:ext uri="{FF2B5EF4-FFF2-40B4-BE49-F238E27FC236}">
                  <a16:creationId xmlns:a16="http://schemas.microsoft.com/office/drawing/2014/main" id="{00000000-0008-0000-0100-000002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144780</xdr:colOff>
          <xdr:row>5</xdr:row>
          <xdr:rowOff>205740</xdr:rowOff>
        </xdr:from>
        <xdr:to>
          <xdr:col>4</xdr:col>
          <xdr:colOff>1059180</xdr:colOff>
          <xdr:row>6</xdr:row>
          <xdr:rowOff>160020</xdr:rowOff>
        </xdr:to>
        <xdr:sp macro="" textlink="">
          <xdr:nvSpPr>
            <xdr:cNvPr id="17411" name="Object 3" hidden="1">
              <a:extLst>
                <a:ext uri="{63B3BB69-23CF-44E3-9099-C40C66FF867C}">
                  <a14:compatExt spid="_x0000_s17411"/>
                </a:ext>
                <a:ext uri="{FF2B5EF4-FFF2-40B4-BE49-F238E27FC236}">
                  <a16:creationId xmlns:a16="http://schemas.microsoft.com/office/drawing/2014/main" id="{00000000-0008-0000-0100-000003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822960</xdr:colOff>
          <xdr:row>2</xdr:row>
          <xdr:rowOff>160020</xdr:rowOff>
        </xdr:from>
        <xdr:to>
          <xdr:col>4</xdr:col>
          <xdr:colOff>1737360</xdr:colOff>
          <xdr:row>2</xdr:row>
          <xdr:rowOff>335280</xdr:rowOff>
        </xdr:to>
        <xdr:sp macro="" textlink="">
          <xdr:nvSpPr>
            <xdr:cNvPr id="17412" name="Object 4" hidden="1">
              <a:extLst>
                <a:ext uri="{63B3BB69-23CF-44E3-9099-C40C66FF867C}">
                  <a14:compatExt spid="_x0000_s17412"/>
                </a:ext>
                <a:ext uri="{FF2B5EF4-FFF2-40B4-BE49-F238E27FC236}">
                  <a16:creationId xmlns:a16="http://schemas.microsoft.com/office/drawing/2014/main" id="{00000000-0008-0000-0100-000004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152400</xdr:colOff>
          <xdr:row>6</xdr:row>
          <xdr:rowOff>274320</xdr:rowOff>
        </xdr:from>
        <xdr:to>
          <xdr:col>4</xdr:col>
          <xdr:colOff>1043940</xdr:colOff>
          <xdr:row>6</xdr:row>
          <xdr:rowOff>510540</xdr:rowOff>
        </xdr:to>
        <xdr:sp macro="" textlink="">
          <xdr:nvSpPr>
            <xdr:cNvPr id="17413" name="Object 5" hidden="1">
              <a:extLst>
                <a:ext uri="{63B3BB69-23CF-44E3-9099-C40C66FF867C}">
                  <a14:compatExt spid="_x0000_s17413"/>
                </a:ext>
                <a:ext uri="{FF2B5EF4-FFF2-40B4-BE49-F238E27FC236}">
                  <a16:creationId xmlns:a16="http://schemas.microsoft.com/office/drawing/2014/main" id="{00000000-0008-0000-0100-000005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1409700</xdr:colOff>
          <xdr:row>24</xdr:row>
          <xdr:rowOff>495300</xdr:rowOff>
        </xdr:from>
        <xdr:to>
          <xdr:col>4</xdr:col>
          <xdr:colOff>2247900</xdr:colOff>
          <xdr:row>25</xdr:row>
          <xdr:rowOff>160020</xdr:rowOff>
        </xdr:to>
        <xdr:sp macro="" textlink="">
          <xdr:nvSpPr>
            <xdr:cNvPr id="17414" name="Object 6" hidden="1">
              <a:extLst>
                <a:ext uri="{63B3BB69-23CF-44E3-9099-C40C66FF867C}">
                  <a14:compatExt spid="_x0000_s17414"/>
                </a:ext>
                <a:ext uri="{FF2B5EF4-FFF2-40B4-BE49-F238E27FC236}">
                  <a16:creationId xmlns:a16="http://schemas.microsoft.com/office/drawing/2014/main" id="{00000000-0008-0000-0100-000006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1508760</xdr:colOff>
          <xdr:row>6</xdr:row>
          <xdr:rowOff>289560</xdr:rowOff>
        </xdr:from>
        <xdr:to>
          <xdr:col>4</xdr:col>
          <xdr:colOff>2316480</xdr:colOff>
          <xdr:row>6</xdr:row>
          <xdr:rowOff>586740</xdr:rowOff>
        </xdr:to>
        <xdr:sp macro="" textlink="">
          <xdr:nvSpPr>
            <xdr:cNvPr id="17415" name="Object 7" hidden="1">
              <a:extLst>
                <a:ext uri="{63B3BB69-23CF-44E3-9099-C40C66FF867C}">
                  <a14:compatExt spid="_x0000_s17415"/>
                </a:ext>
                <a:ext uri="{FF2B5EF4-FFF2-40B4-BE49-F238E27FC236}">
                  <a16:creationId xmlns:a16="http://schemas.microsoft.com/office/drawing/2014/main" id="{00000000-0008-0000-0100-000007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1463040</xdr:colOff>
          <xdr:row>9</xdr:row>
          <xdr:rowOff>121920</xdr:rowOff>
        </xdr:from>
        <xdr:to>
          <xdr:col>5</xdr:col>
          <xdr:colOff>0</xdr:colOff>
          <xdr:row>11</xdr:row>
          <xdr:rowOff>60960</xdr:rowOff>
        </xdr:to>
        <xdr:sp macro="" textlink="">
          <xdr:nvSpPr>
            <xdr:cNvPr id="17416" name="Object 8" hidden="1">
              <a:extLst>
                <a:ext uri="{63B3BB69-23CF-44E3-9099-C40C66FF867C}">
                  <a14:compatExt spid="_x0000_s17416"/>
                </a:ext>
                <a:ext uri="{FF2B5EF4-FFF2-40B4-BE49-F238E27FC236}">
                  <a16:creationId xmlns:a16="http://schemas.microsoft.com/office/drawing/2014/main" id="{00000000-0008-0000-0100-000008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1554480</xdr:colOff>
          <xdr:row>27</xdr:row>
          <xdr:rowOff>15240</xdr:rowOff>
        </xdr:from>
        <xdr:to>
          <xdr:col>5</xdr:col>
          <xdr:colOff>0</xdr:colOff>
          <xdr:row>28</xdr:row>
          <xdr:rowOff>60960</xdr:rowOff>
        </xdr:to>
        <xdr:sp macro="" textlink="">
          <xdr:nvSpPr>
            <xdr:cNvPr id="17417" name="Object 9" hidden="1">
              <a:extLst>
                <a:ext uri="{63B3BB69-23CF-44E3-9099-C40C66FF867C}">
                  <a14:compatExt spid="_x0000_s17417"/>
                </a:ext>
                <a:ext uri="{FF2B5EF4-FFF2-40B4-BE49-F238E27FC236}">
                  <a16:creationId xmlns:a16="http://schemas.microsoft.com/office/drawing/2014/main" id="{00000000-0008-0000-0100-000009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0</xdr:col>
      <xdr:colOff>0</xdr:colOff>
      <xdr:row>35</xdr:row>
      <xdr:rowOff>0</xdr:rowOff>
    </xdr:from>
    <xdr:to>
      <xdr:col>7</xdr:col>
      <xdr:colOff>4604</xdr:colOff>
      <xdr:row>60</xdr:row>
      <xdr:rowOff>76586</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0" y="8206740"/>
          <a:ext cx="9167654" cy="4458086"/>
        </a:xfrm>
        <a:prstGeom prst="rect">
          <a:avLst/>
        </a:prstGeom>
      </xdr:spPr>
    </xdr:pic>
    <xdr:clientData/>
  </xdr:twoCellAnchor>
  <xdr:twoCellAnchor editAs="oneCell">
    <xdr:from>
      <xdr:col>0</xdr:col>
      <xdr:colOff>0</xdr:colOff>
      <xdr:row>64</xdr:row>
      <xdr:rowOff>0</xdr:rowOff>
    </xdr:from>
    <xdr:to>
      <xdr:col>5</xdr:col>
      <xdr:colOff>343582</xdr:colOff>
      <xdr:row>79</xdr:row>
      <xdr:rowOff>91676</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
        <a:stretch>
          <a:fillRect/>
        </a:stretch>
      </xdr:blipFill>
      <xdr:spPr>
        <a:xfrm>
          <a:off x="0" y="13289280"/>
          <a:ext cx="7864522" cy="272057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175914</xdr:colOff>
      <xdr:row>35</xdr:row>
      <xdr:rowOff>23394</xdr:rowOff>
    </xdr:to>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xfrm>
          <a:off x="0" y="0"/>
          <a:ext cx="7552074" cy="615749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762436</xdr:colOff>
      <xdr:row>34</xdr:row>
      <xdr:rowOff>122469</xdr:rowOff>
    </xdr:to>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0" y="0"/>
          <a:ext cx="5029636" cy="6340389"/>
        </a:xfrm>
        <a:prstGeom prst="rect">
          <a:avLst/>
        </a:prstGeom>
      </xdr:spPr>
    </xdr:pic>
    <xdr:clientData/>
  </xdr:twoCellAnchor>
  <xdr:twoCellAnchor editAs="oneCell">
    <xdr:from>
      <xdr:col>0</xdr:col>
      <xdr:colOff>0</xdr:colOff>
      <xdr:row>39</xdr:row>
      <xdr:rowOff>83820</xdr:rowOff>
    </xdr:from>
    <xdr:to>
      <xdr:col>12</xdr:col>
      <xdr:colOff>488449</xdr:colOff>
      <xdr:row>59</xdr:row>
      <xdr:rowOff>91744</xdr:rowOff>
    </xdr:to>
    <xdr:pic>
      <xdr:nvPicPr>
        <xdr:cNvPr id="3" name="Picture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0" y="6918960"/>
          <a:ext cx="8878069" cy="3513124"/>
        </a:xfrm>
        <a:prstGeom prst="rect">
          <a:avLst/>
        </a:prstGeom>
      </xdr:spPr>
    </xdr:pic>
    <xdr:clientData/>
  </xdr:twoCellAnchor>
  <xdr:twoCellAnchor editAs="oneCell">
    <xdr:from>
      <xdr:col>0</xdr:col>
      <xdr:colOff>0</xdr:colOff>
      <xdr:row>65</xdr:row>
      <xdr:rowOff>45720</xdr:rowOff>
    </xdr:from>
    <xdr:to>
      <xdr:col>13</xdr:col>
      <xdr:colOff>122716</xdr:colOff>
      <xdr:row>80</xdr:row>
      <xdr:rowOff>23086</xdr:rowOff>
    </xdr:to>
    <xdr:pic>
      <xdr:nvPicPr>
        <xdr:cNvPr id="4" name="Picture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0" y="11437620"/>
          <a:ext cx="9182896" cy="2606266"/>
        </a:xfrm>
        <a:prstGeom prst="rect">
          <a:avLst/>
        </a:prstGeom>
      </xdr:spPr>
    </xdr:pic>
    <xdr:clientData/>
  </xdr:twoCellAnchor>
  <xdr:twoCellAnchor editAs="oneCell">
    <xdr:from>
      <xdr:col>1</xdr:col>
      <xdr:colOff>0</xdr:colOff>
      <xdr:row>87</xdr:row>
      <xdr:rowOff>0</xdr:rowOff>
    </xdr:from>
    <xdr:to>
      <xdr:col>12</xdr:col>
      <xdr:colOff>206427</xdr:colOff>
      <xdr:row>98</xdr:row>
      <xdr:rowOff>106856</xdr:rowOff>
    </xdr:to>
    <xdr:pic>
      <xdr:nvPicPr>
        <xdr:cNvPr id="5" name="Picture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tretch>
          <a:fillRect/>
        </a:stretch>
      </xdr:blipFill>
      <xdr:spPr>
        <a:xfrm>
          <a:off x="670560" y="15247620"/>
          <a:ext cx="7925487" cy="203471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38</xdr:row>
      <xdr:rowOff>94074</xdr:rowOff>
    </xdr:from>
    <xdr:to>
      <xdr:col>7</xdr:col>
      <xdr:colOff>765419</xdr:colOff>
      <xdr:row>68</xdr:row>
      <xdr:rowOff>7263</xdr:rowOff>
    </xdr:to>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xfrm>
          <a:off x="0" y="7064963"/>
          <a:ext cx="9053345" cy="538018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15</xdr:col>
      <xdr:colOff>76999</xdr:colOff>
      <xdr:row>38</xdr:row>
      <xdr:rowOff>107276</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1"/>
        <a:stretch>
          <a:fillRect/>
        </a:stretch>
      </xdr:blipFill>
      <xdr:spPr>
        <a:xfrm>
          <a:off x="0" y="2743200"/>
          <a:ext cx="9220999" cy="6873836"/>
        </a:xfrm>
        <a:prstGeom prst="rect">
          <a:avLst/>
        </a:prstGeom>
      </xdr:spPr>
    </xdr:pic>
    <xdr:clientData/>
  </xdr:twoCellAnchor>
  <xdr:twoCellAnchor editAs="oneCell">
    <xdr:from>
      <xdr:col>0</xdr:col>
      <xdr:colOff>83820</xdr:colOff>
      <xdr:row>42</xdr:row>
      <xdr:rowOff>99060</xdr:rowOff>
    </xdr:from>
    <xdr:to>
      <xdr:col>14</xdr:col>
      <xdr:colOff>122737</xdr:colOff>
      <xdr:row>53</xdr:row>
      <xdr:rowOff>83986</xdr:rowOff>
    </xdr:to>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2"/>
        <a:stretch>
          <a:fillRect/>
        </a:stretch>
      </xdr:blipFill>
      <xdr:spPr>
        <a:xfrm>
          <a:off x="83820" y="7459980"/>
          <a:ext cx="9426757" cy="191278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18</xdr:row>
      <xdr:rowOff>0</xdr:rowOff>
    </xdr:from>
    <xdr:to>
      <xdr:col>20</xdr:col>
      <xdr:colOff>493014</xdr:colOff>
      <xdr:row>37</xdr:row>
      <xdr:rowOff>155774</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1"/>
        <a:stretch>
          <a:fillRect/>
        </a:stretch>
      </xdr:blipFill>
      <xdr:spPr>
        <a:xfrm>
          <a:off x="0" y="3154680"/>
          <a:ext cx="18285714" cy="348571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capwelllimited-my.sharepoint.com/personal/edward_mwangi_capwell_co_ke/Documents/CAPWELL%20VAT%20COMPUTATIONS/VAT%20COMPUTATIONS/VAT%202024/MAY%202024/May%202024%20VAT%20Computation%20Final.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mputation"/>
      <sheetName val="COMPUTATION PAYABLE"/>
      <sheetName val="Input16%"/>
      <sheetName val="Sheet1"/>
      <sheetName val="JN"/>
      <sheetName val="Ledger"/>
      <sheetName val="Unreg"/>
      <sheetName val="Output 16%"/>
      <sheetName val="Sheet7"/>
      <sheetName val="Sales Rpt"/>
      <sheetName val="Sshort"/>
      <sheetName val="ERRORS"/>
      <sheetName val="Sheet4"/>
      <sheetName val="Sheet2"/>
      <sheetName val="Sheet3"/>
      <sheetName val="Sheet6"/>
      <sheetName val="Sheet5"/>
    </sheetNames>
    <sheetDataSet>
      <sheetData sheetId="0"/>
      <sheetData sheetId="1">
        <row r="64">
          <cell r="C64">
            <v>8256252.0500000287</v>
          </cell>
        </row>
      </sheetData>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oleObject" Target="../embeddings/oleObject2.bin"/><Relationship Id="rId13" Type="http://schemas.openxmlformats.org/officeDocument/2006/relationships/image" Target="../media/image5.emf"/><Relationship Id="rId18" Type="http://schemas.openxmlformats.org/officeDocument/2006/relationships/package" Target="../embeddings/Microsoft_Excel_Worksheet3.xlsx"/><Relationship Id="rId3" Type="http://schemas.openxmlformats.org/officeDocument/2006/relationships/vmlDrawing" Target="../drawings/vmlDrawing1.vml"/><Relationship Id="rId7" Type="http://schemas.openxmlformats.org/officeDocument/2006/relationships/image" Target="../media/image2.emf"/><Relationship Id="rId12" Type="http://schemas.openxmlformats.org/officeDocument/2006/relationships/package" Target="../embeddings/Microsoft_Excel_Worksheet.xlsx"/><Relationship Id="rId17" Type="http://schemas.openxmlformats.org/officeDocument/2006/relationships/image" Target="../media/image7.emf"/><Relationship Id="rId2" Type="http://schemas.openxmlformats.org/officeDocument/2006/relationships/drawing" Target="../drawings/drawing1.xml"/><Relationship Id="rId16" Type="http://schemas.openxmlformats.org/officeDocument/2006/relationships/package" Target="../embeddings/Microsoft_Excel_Worksheet2.xlsx"/><Relationship Id="rId20" Type="http://schemas.openxmlformats.org/officeDocument/2006/relationships/comments" Target="../comments1.xml"/><Relationship Id="rId1" Type="http://schemas.openxmlformats.org/officeDocument/2006/relationships/printerSettings" Target="../printerSettings/printerSettings2.bin"/><Relationship Id="rId6" Type="http://schemas.openxmlformats.org/officeDocument/2006/relationships/package" Target="../embeddings/Microsoft_Word_Document.docx"/><Relationship Id="rId11" Type="http://schemas.openxmlformats.org/officeDocument/2006/relationships/image" Target="../media/image4.emf"/><Relationship Id="rId5" Type="http://schemas.openxmlformats.org/officeDocument/2006/relationships/image" Target="../media/image1.emf"/><Relationship Id="rId15" Type="http://schemas.openxmlformats.org/officeDocument/2006/relationships/image" Target="../media/image6.emf"/><Relationship Id="rId10" Type="http://schemas.openxmlformats.org/officeDocument/2006/relationships/oleObject" Target="../embeddings/oleObject3.bin"/><Relationship Id="rId19" Type="http://schemas.openxmlformats.org/officeDocument/2006/relationships/image" Target="../media/image8.emf"/><Relationship Id="rId4" Type="http://schemas.openxmlformats.org/officeDocument/2006/relationships/oleObject" Target="../embeddings/oleObject1.bin"/><Relationship Id="rId9" Type="http://schemas.openxmlformats.org/officeDocument/2006/relationships/image" Target="../media/image3.emf"/><Relationship Id="rId14" Type="http://schemas.openxmlformats.org/officeDocument/2006/relationships/package" Target="../embeddings/Microsoft_Excel_Worksheet1.xlsx"/></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83"/>
  <sheetViews>
    <sheetView showGridLines="0" topLeftCell="E1" zoomScale="80" zoomScaleNormal="80" zoomScaleSheetLayoutView="102" workbookViewId="0">
      <pane ySplit="5" topLeftCell="G17" activePane="bottomLeft" state="frozen"/>
      <selection pane="bottomLeft" activeCell="G28" sqref="G28"/>
      <selection activeCell="B1" sqref="B1"/>
    </sheetView>
  </sheetViews>
  <sheetFormatPr defaultColWidth="8.85546875" defaultRowHeight="25.15"/>
  <cols>
    <col min="1" max="1" width="1.7109375" style="18" customWidth="1"/>
    <col min="2" max="2" width="2.140625" style="18" customWidth="1"/>
    <col min="3" max="3" width="6.140625" style="189" customWidth="1"/>
    <col min="4" max="4" width="15.42578125" style="26" customWidth="1"/>
    <col min="5" max="5" width="9.7109375" style="26" customWidth="1"/>
    <col min="6" max="6" width="19.140625" style="29" customWidth="1"/>
    <col min="7" max="7" width="82.7109375" style="18" customWidth="1"/>
    <col min="8" max="8" width="40.42578125" style="31" customWidth="1"/>
    <col min="9" max="9" width="22.42578125" style="18" customWidth="1"/>
    <col min="10" max="10" width="54.7109375" style="18" customWidth="1"/>
    <col min="11" max="11" width="1.5703125" style="18" customWidth="1"/>
    <col min="12" max="14" width="8.85546875" style="18" hidden="1" customWidth="1"/>
    <col min="15" max="16384" width="8.85546875" style="18"/>
  </cols>
  <sheetData>
    <row r="1" spans="1:10">
      <c r="A1" s="21"/>
      <c r="B1" s="21"/>
      <c r="C1" s="257" t="s">
        <v>0</v>
      </c>
      <c r="D1" s="257"/>
      <c r="E1" s="257"/>
      <c r="F1" s="257"/>
      <c r="G1" s="257"/>
      <c r="H1" s="257"/>
      <c r="I1" s="257"/>
      <c r="J1" s="257"/>
    </row>
    <row r="2" spans="1:10">
      <c r="A2" s="21"/>
      <c r="B2" s="21"/>
      <c r="C2" s="257" t="s">
        <v>1</v>
      </c>
      <c r="D2" s="257"/>
      <c r="E2" s="257"/>
      <c r="F2" s="257"/>
      <c r="G2" s="257"/>
      <c r="H2" s="257"/>
      <c r="I2" s="257"/>
      <c r="J2" s="257"/>
    </row>
    <row r="3" spans="1:10" ht="25.9" thickBot="1">
      <c r="A3" s="21"/>
      <c r="B3" s="21"/>
      <c r="D3" s="193"/>
      <c r="E3" s="194"/>
      <c r="F3" s="195"/>
      <c r="G3" s="21"/>
      <c r="H3" s="196"/>
      <c r="I3" s="21"/>
      <c r="J3" s="21"/>
    </row>
    <row r="4" spans="1:10" ht="25.9" thickBot="1">
      <c r="A4" s="21"/>
      <c r="B4" s="21"/>
      <c r="C4" s="197">
        <v>1</v>
      </c>
      <c r="D4" s="198" t="s">
        <v>2</v>
      </c>
      <c r="E4" s="199"/>
      <c r="F4" s="200"/>
      <c r="G4" s="201"/>
      <c r="H4" s="202"/>
      <c r="I4" s="201"/>
      <c r="J4" s="203"/>
    </row>
    <row r="5" spans="1:10">
      <c r="A5" s="21"/>
      <c r="B5" s="21"/>
      <c r="C5" s="190" t="s">
        <v>3</v>
      </c>
      <c r="D5" s="119" t="s">
        <v>4</v>
      </c>
      <c r="E5" s="120" t="s">
        <v>5</v>
      </c>
      <c r="F5" s="121" t="s">
        <v>6</v>
      </c>
      <c r="G5" s="122" t="s">
        <v>7</v>
      </c>
      <c r="H5" s="123" t="s">
        <v>8</v>
      </c>
      <c r="I5" s="122" t="s">
        <v>9</v>
      </c>
      <c r="J5" s="124" t="s">
        <v>10</v>
      </c>
    </row>
    <row r="6" spans="1:10" ht="167.45" hidden="1" customHeight="1">
      <c r="A6" s="21"/>
      <c r="B6" s="21"/>
      <c r="C6" s="255">
        <v>1</v>
      </c>
      <c r="D6" s="262" t="s">
        <v>11</v>
      </c>
      <c r="E6" s="260">
        <v>45017</v>
      </c>
      <c r="F6" s="258">
        <v>140830343</v>
      </c>
      <c r="G6" s="188" t="s">
        <v>12</v>
      </c>
      <c r="H6" s="264" t="s">
        <v>13</v>
      </c>
      <c r="I6" s="262" t="s">
        <v>14</v>
      </c>
      <c r="J6" s="266" t="s">
        <v>15</v>
      </c>
    </row>
    <row r="7" spans="1:10" s="141" customFormat="1" ht="186">
      <c r="A7" s="154"/>
      <c r="B7" s="154"/>
      <c r="C7" s="256"/>
      <c r="D7" s="263"/>
      <c r="E7" s="261"/>
      <c r="F7" s="259"/>
      <c r="G7" s="187" t="s">
        <v>16</v>
      </c>
      <c r="H7" s="265"/>
      <c r="I7" s="263"/>
      <c r="J7" s="267"/>
    </row>
    <row r="8" spans="1:10" s="141" customFormat="1" ht="115.15">
      <c r="A8" s="154"/>
      <c r="B8" s="154"/>
      <c r="C8" s="146">
        <v>2</v>
      </c>
      <c r="D8" s="24" t="s">
        <v>17</v>
      </c>
      <c r="E8" s="23">
        <v>45170</v>
      </c>
      <c r="F8" s="155">
        <f>'Indepth Audit pre-assessment'!D31</f>
        <v>202542509.49000001</v>
      </c>
      <c r="G8" s="128" t="s">
        <v>18</v>
      </c>
      <c r="H8" s="22" t="s">
        <v>19</v>
      </c>
      <c r="I8" s="24" t="s">
        <v>20</v>
      </c>
      <c r="J8" s="156" t="str">
        <f>'Indepth Audit pre-assessment'!A82</f>
        <v>Dear Shadrack,Good morning, Please find attached our reviews on the pulses. Kindly go through them, and we will provide you with ample notice regarding a suitable time for the meeting within this month.3rd Feb 2025</v>
      </c>
    </row>
    <row r="9" spans="1:10" s="141" customFormat="1" ht="37.15">
      <c r="A9" s="154"/>
      <c r="B9" s="154"/>
      <c r="C9" s="146">
        <v>3</v>
      </c>
      <c r="D9" s="24" t="s">
        <v>21</v>
      </c>
      <c r="E9" s="25" t="s">
        <v>22</v>
      </c>
      <c r="F9" s="155">
        <f>3814513+4768141</f>
        <v>8582654</v>
      </c>
      <c r="G9" s="24" t="s">
        <v>23</v>
      </c>
      <c r="H9" s="157" t="s">
        <v>24</v>
      </c>
      <c r="I9" s="24" t="s">
        <v>14</v>
      </c>
      <c r="J9" s="156" t="str">
        <f>'wrong hs code'!A42</f>
        <v>Waiting a response today from Ken Kra officer</v>
      </c>
    </row>
    <row r="10" spans="1:10" s="141" customFormat="1" ht="25.9" thickBot="1">
      <c r="A10" s="154"/>
      <c r="B10" s="154"/>
      <c r="C10" s="147"/>
      <c r="D10" s="32"/>
      <c r="E10" s="130" t="s">
        <v>25</v>
      </c>
      <c r="F10" s="158">
        <f>SUM(F6:F9)</f>
        <v>351955506.49000001</v>
      </c>
      <c r="G10" s="33"/>
      <c r="H10" s="159"/>
      <c r="I10" s="33"/>
      <c r="J10" s="160"/>
    </row>
    <row r="11" spans="1:10" s="141" customFormat="1" ht="4.1500000000000004" hidden="1" customHeight="1" thickBot="1">
      <c r="A11" s="154"/>
      <c r="B11" s="154"/>
      <c r="C11" s="148"/>
      <c r="D11" s="36"/>
      <c r="E11" s="131"/>
      <c r="F11" s="161"/>
      <c r="G11" s="162"/>
      <c r="H11" s="163"/>
      <c r="I11" s="162"/>
      <c r="J11" s="164"/>
    </row>
    <row r="12" spans="1:10" s="141" customFormat="1" ht="25.9" thickBot="1">
      <c r="A12" s="154"/>
      <c r="B12" s="154"/>
      <c r="C12" s="149">
        <v>2</v>
      </c>
      <c r="D12" s="132" t="s">
        <v>26</v>
      </c>
      <c r="E12" s="133"/>
      <c r="F12" s="133"/>
      <c r="G12" s="134"/>
      <c r="H12" s="133"/>
      <c r="I12" s="133"/>
      <c r="J12" s="165"/>
    </row>
    <row r="13" spans="1:10" s="141" customFormat="1" ht="74.45">
      <c r="A13" s="154"/>
      <c r="B13" s="154"/>
      <c r="C13" s="125">
        <v>1</v>
      </c>
      <c r="D13" s="128" t="s">
        <v>27</v>
      </c>
      <c r="E13" s="129" t="s">
        <v>28</v>
      </c>
      <c r="F13" s="166">
        <v>27537099</v>
      </c>
      <c r="G13" s="128" t="s">
        <v>29</v>
      </c>
      <c r="H13" s="183" t="s">
        <v>30</v>
      </c>
      <c r="I13" s="128" t="s">
        <v>31</v>
      </c>
      <c r="J13" s="168" t="str">
        <f>'Legacy Balance Statement'!B101</f>
        <v>Follow up email on 10/01/2025</v>
      </c>
    </row>
    <row r="14" spans="1:10" s="141" customFormat="1" ht="25.9" thickBot="1">
      <c r="A14" s="154"/>
      <c r="B14" s="154"/>
      <c r="C14" s="147"/>
      <c r="D14" s="33"/>
      <c r="E14" s="130" t="s">
        <v>25</v>
      </c>
      <c r="F14" s="158">
        <f>SUM(F13:F13)</f>
        <v>27537099</v>
      </c>
      <c r="G14" s="33"/>
      <c r="H14" s="159"/>
      <c r="I14" s="33"/>
      <c r="J14" s="160"/>
    </row>
    <row r="15" spans="1:10" s="141" customFormat="1" ht="39.6">
      <c r="A15" s="154"/>
      <c r="B15" s="154"/>
      <c r="C15" s="150">
        <v>3</v>
      </c>
      <c r="D15" s="34" t="s">
        <v>32</v>
      </c>
      <c r="E15" s="135"/>
      <c r="F15" s="169"/>
      <c r="G15" s="140"/>
      <c r="H15" s="170"/>
      <c r="I15" s="140"/>
      <c r="J15" s="171"/>
    </row>
    <row r="16" spans="1:10" s="141" customFormat="1" ht="93">
      <c r="A16" s="154"/>
      <c r="B16" s="154"/>
      <c r="C16" s="146">
        <v>1</v>
      </c>
      <c r="D16" s="24" t="s">
        <v>33</v>
      </c>
      <c r="E16" s="23" t="s">
        <v>28</v>
      </c>
      <c r="F16" s="155">
        <f>'Etims non compliant suppliers'!H14</f>
        <v>359272227.01999992</v>
      </c>
      <c r="G16" s="24" t="s">
        <v>34</v>
      </c>
      <c r="H16" s="185" t="s">
        <v>35</v>
      </c>
      <c r="I16" s="24" t="s">
        <v>36</v>
      </c>
      <c r="J16" s="156" t="str">
        <f>'Etims non compliant suppliers'!A72</f>
        <v>Letter forwarded to Kra for follow up.</v>
      </c>
    </row>
    <row r="17" spans="1:10" s="141" customFormat="1" ht="25.9" thickBot="1">
      <c r="A17" s="154"/>
      <c r="B17" s="154"/>
      <c r="C17" s="147"/>
      <c r="D17" s="32"/>
      <c r="E17" s="130" t="s">
        <v>25</v>
      </c>
      <c r="F17" s="158">
        <f>SUM(F16:F16)</f>
        <v>359272227.01999992</v>
      </c>
      <c r="G17" s="33"/>
      <c r="H17" s="159"/>
      <c r="I17" s="33"/>
      <c r="J17" s="160"/>
    </row>
    <row r="18" spans="1:10" s="141" customFormat="1" ht="59.45">
      <c r="A18" s="154"/>
      <c r="B18" s="154"/>
      <c r="C18" s="150">
        <v>4</v>
      </c>
      <c r="D18" s="136" t="s">
        <v>37</v>
      </c>
      <c r="E18" s="137"/>
      <c r="F18" s="172"/>
      <c r="G18" s="140"/>
      <c r="H18" s="170"/>
      <c r="I18" s="140"/>
      <c r="J18" s="171"/>
    </row>
    <row r="19" spans="1:10" s="141" customFormat="1">
      <c r="A19" s="154"/>
      <c r="B19" s="154"/>
      <c r="C19" s="151">
        <v>6</v>
      </c>
      <c r="D19" s="138" t="s">
        <v>38</v>
      </c>
      <c r="E19" s="128"/>
      <c r="F19" s="173"/>
      <c r="G19" s="128"/>
      <c r="H19" s="167"/>
      <c r="I19" s="128"/>
      <c r="J19" s="168"/>
    </row>
    <row r="20" spans="1:10" s="141" customFormat="1" ht="39.6">
      <c r="A20" s="154"/>
      <c r="B20" s="154"/>
      <c r="C20" s="146"/>
      <c r="D20" s="27" t="s">
        <v>39</v>
      </c>
      <c r="E20" s="23">
        <v>45657</v>
      </c>
      <c r="F20" s="155">
        <f>'Vat claim receivable'!F42</f>
        <v>155568361</v>
      </c>
      <c r="G20" s="24" t="s">
        <v>40</v>
      </c>
      <c r="H20" s="22" t="s">
        <v>41</v>
      </c>
      <c r="I20" s="24" t="s">
        <v>42</v>
      </c>
      <c r="J20" s="186">
        <f>'Vat claim receivable'!G6</f>
        <v>0</v>
      </c>
    </row>
    <row r="21" spans="1:10" s="141" customFormat="1" ht="25.9" thickBot="1">
      <c r="A21" s="154"/>
      <c r="B21" s="154"/>
      <c r="C21" s="147"/>
      <c r="D21" s="32"/>
      <c r="E21" s="130" t="s">
        <v>25</v>
      </c>
      <c r="F21" s="158">
        <f>SUM(F20:F20)</f>
        <v>155568361</v>
      </c>
      <c r="G21" s="33"/>
      <c r="H21" s="159"/>
      <c r="I21" s="33"/>
      <c r="J21" s="160"/>
    </row>
    <row r="22" spans="1:10" s="141" customFormat="1" ht="25.9" hidden="1" thickBot="1">
      <c r="A22" s="154"/>
      <c r="B22" s="154"/>
      <c r="C22" s="152"/>
      <c r="D22" s="127"/>
      <c r="E22" s="139"/>
      <c r="F22" s="174"/>
      <c r="G22" s="133"/>
      <c r="H22" s="134"/>
      <c r="I22" s="133"/>
      <c r="J22" s="165"/>
    </row>
    <row r="23" spans="1:10" s="141" customFormat="1" ht="39.6" hidden="1">
      <c r="A23" s="154"/>
      <c r="B23" s="154"/>
      <c r="C23" s="150">
        <v>7</v>
      </c>
      <c r="D23" s="136" t="s">
        <v>43</v>
      </c>
      <c r="E23" s="140"/>
      <c r="F23" s="175"/>
      <c r="G23" s="140"/>
      <c r="H23" s="170"/>
      <c r="I23" s="140"/>
      <c r="J23" s="171"/>
    </row>
    <row r="24" spans="1:10" s="141" customFormat="1" ht="56.45" hidden="1" thickBot="1">
      <c r="A24" s="154"/>
      <c r="B24" s="154"/>
      <c r="C24" s="147"/>
      <c r="D24" s="32" t="s">
        <v>39</v>
      </c>
      <c r="E24" s="35">
        <v>45421</v>
      </c>
      <c r="F24" s="176"/>
      <c r="G24" s="33" t="s">
        <v>44</v>
      </c>
      <c r="H24" s="159" t="s">
        <v>45</v>
      </c>
      <c r="I24" s="33" t="s">
        <v>46</v>
      </c>
      <c r="J24" s="160" t="s">
        <v>47</v>
      </c>
    </row>
    <row r="25" spans="1:10" s="141" customFormat="1">
      <c r="C25" s="145"/>
      <c r="E25" s="142"/>
      <c r="F25" s="142"/>
      <c r="G25" s="143"/>
      <c r="H25" s="143"/>
    </row>
    <row r="26" spans="1:10" s="141" customFormat="1">
      <c r="C26" s="145"/>
      <c r="F26" s="177"/>
      <c r="G26" s="142"/>
      <c r="H26" s="143"/>
    </row>
    <row r="27" spans="1:10" s="141" customFormat="1">
      <c r="C27" s="145"/>
      <c r="F27" s="142"/>
      <c r="G27" s="142"/>
      <c r="H27" s="143"/>
    </row>
    <row r="28" spans="1:10" s="141" customFormat="1">
      <c r="C28" s="145"/>
      <c r="F28" s="142"/>
      <c r="G28" s="142"/>
      <c r="H28" s="143"/>
    </row>
    <row r="29" spans="1:10" s="141" customFormat="1">
      <c r="C29" s="145"/>
      <c r="F29" s="142"/>
      <c r="G29" s="142"/>
      <c r="H29" s="143"/>
    </row>
    <row r="30" spans="1:10" s="141" customFormat="1">
      <c r="C30" s="145"/>
      <c r="F30" s="142"/>
      <c r="G30" s="178"/>
      <c r="H30" s="143"/>
    </row>
    <row r="31" spans="1:10" s="141" customFormat="1">
      <c r="C31" s="145"/>
      <c r="F31" s="142"/>
      <c r="G31" s="178"/>
      <c r="H31" s="179"/>
    </row>
    <row r="32" spans="1:10" s="141" customFormat="1">
      <c r="C32" s="145"/>
      <c r="F32" s="142"/>
      <c r="G32" s="180"/>
      <c r="H32" s="143"/>
    </row>
    <row r="33" spans="1:8" s="141" customFormat="1">
      <c r="C33" s="145"/>
      <c r="F33" s="142"/>
      <c r="G33" s="181"/>
      <c r="H33" s="180"/>
    </row>
    <row r="34" spans="1:8" s="141" customFormat="1">
      <c r="C34" s="145"/>
      <c r="F34" s="142"/>
      <c r="G34" s="182"/>
      <c r="H34" s="180"/>
    </row>
    <row r="35" spans="1:8" s="141" customFormat="1">
      <c r="C35" s="145"/>
      <c r="F35" s="142"/>
      <c r="H35" s="143"/>
    </row>
    <row r="36" spans="1:8" s="141" customFormat="1">
      <c r="C36" s="145"/>
      <c r="F36" s="142"/>
      <c r="H36" s="143"/>
    </row>
    <row r="37" spans="1:8" s="144" customFormat="1">
      <c r="A37" s="143"/>
      <c r="B37" s="143"/>
      <c r="C37" s="153"/>
      <c r="D37" s="143"/>
      <c r="E37" s="143"/>
      <c r="F37" s="142"/>
      <c r="G37" s="143"/>
      <c r="H37" s="143"/>
    </row>
    <row r="38" spans="1:8" s="144" customFormat="1">
      <c r="A38" s="143"/>
      <c r="B38" s="143"/>
      <c r="C38" s="153"/>
      <c r="D38" s="143"/>
      <c r="E38" s="143"/>
      <c r="F38" s="142"/>
      <c r="G38" s="143"/>
      <c r="H38" s="143"/>
    </row>
    <row r="39" spans="1:8" s="144" customFormat="1">
      <c r="A39" s="143"/>
      <c r="B39" s="143"/>
      <c r="C39" s="153"/>
      <c r="D39" s="143"/>
      <c r="E39" s="143"/>
      <c r="F39" s="142"/>
      <c r="G39" s="143"/>
      <c r="H39" s="143"/>
    </row>
    <row r="40" spans="1:8" s="144" customFormat="1">
      <c r="A40" s="143"/>
      <c r="B40" s="143"/>
      <c r="C40" s="153"/>
      <c r="D40" s="143"/>
      <c r="E40" s="143"/>
      <c r="F40" s="142"/>
      <c r="G40" s="143"/>
      <c r="H40" s="143"/>
    </row>
    <row r="41" spans="1:8" s="144" customFormat="1">
      <c r="A41" s="143"/>
      <c r="B41" s="143"/>
      <c r="C41" s="153"/>
      <c r="D41" s="143"/>
      <c r="E41" s="143"/>
      <c r="F41" s="142"/>
      <c r="G41" s="143"/>
      <c r="H41" s="143"/>
    </row>
    <row r="42" spans="1:8" s="144" customFormat="1">
      <c r="A42" s="143"/>
      <c r="B42" s="143"/>
      <c r="C42" s="153"/>
      <c r="D42" s="143"/>
      <c r="E42" s="143"/>
      <c r="F42" s="142"/>
      <c r="G42" s="143"/>
      <c r="H42" s="143"/>
    </row>
    <row r="43" spans="1:8" s="141" customFormat="1">
      <c r="C43" s="145"/>
      <c r="F43" s="142"/>
      <c r="H43" s="143"/>
    </row>
    <row r="44" spans="1:8" s="144" customFormat="1">
      <c r="A44" s="143"/>
      <c r="B44" s="143"/>
      <c r="C44" s="153"/>
      <c r="D44" s="143"/>
      <c r="E44" s="143"/>
      <c r="F44" s="142"/>
      <c r="G44" s="143"/>
      <c r="H44" s="143"/>
    </row>
    <row r="45" spans="1:8" s="144" customFormat="1">
      <c r="A45" s="143"/>
      <c r="B45" s="143"/>
      <c r="C45" s="153"/>
      <c r="D45" s="143"/>
      <c r="E45" s="143"/>
      <c r="F45" s="142"/>
      <c r="G45" s="141"/>
      <c r="H45" s="143"/>
    </row>
    <row r="46" spans="1:8" s="144" customFormat="1">
      <c r="A46" s="143"/>
      <c r="B46" s="143"/>
      <c r="C46" s="153"/>
      <c r="D46" s="143"/>
      <c r="E46" s="143"/>
      <c r="F46" s="142"/>
      <c r="G46" s="141"/>
      <c r="H46" s="143"/>
    </row>
    <row r="47" spans="1:8" s="144" customFormat="1">
      <c r="A47" s="143"/>
      <c r="B47" s="143"/>
      <c r="C47" s="153"/>
      <c r="D47" s="143"/>
      <c r="E47" s="143"/>
      <c r="F47" s="142"/>
      <c r="G47" s="141"/>
      <c r="H47" s="143"/>
    </row>
    <row r="48" spans="1:8" s="144" customFormat="1">
      <c r="A48" s="143"/>
      <c r="B48" s="143"/>
      <c r="C48" s="153"/>
      <c r="D48" s="143"/>
      <c r="E48" s="143"/>
      <c r="F48" s="142"/>
      <c r="G48" s="141"/>
      <c r="H48" s="143"/>
    </row>
    <row r="49" spans="1:8" s="144" customFormat="1">
      <c r="A49" s="143"/>
      <c r="B49" s="143"/>
      <c r="C49" s="153"/>
      <c r="D49" s="143"/>
      <c r="E49" s="143"/>
      <c r="F49" s="142"/>
      <c r="G49" s="141"/>
      <c r="H49" s="143"/>
    </row>
    <row r="50" spans="1:8" s="144" customFormat="1">
      <c r="A50" s="143"/>
      <c r="B50" s="143"/>
      <c r="C50" s="153"/>
      <c r="D50" s="143"/>
      <c r="E50" s="143"/>
      <c r="F50" s="142"/>
      <c r="G50" s="141"/>
      <c r="H50" s="143"/>
    </row>
    <row r="51" spans="1:8" s="144" customFormat="1">
      <c r="A51" s="143"/>
      <c r="B51" s="143"/>
      <c r="C51" s="153"/>
      <c r="D51" s="143"/>
      <c r="E51" s="143"/>
      <c r="F51" s="142"/>
      <c r="G51" s="141"/>
      <c r="H51" s="143"/>
    </row>
    <row r="52" spans="1:8" s="144" customFormat="1">
      <c r="A52" s="143"/>
      <c r="B52" s="143"/>
      <c r="C52" s="153"/>
      <c r="D52" s="143"/>
      <c r="E52" s="143"/>
      <c r="F52" s="142"/>
      <c r="G52" s="141"/>
      <c r="H52" s="143"/>
    </row>
    <row r="53" spans="1:8" s="144" customFormat="1">
      <c r="A53" s="143"/>
      <c r="B53" s="143"/>
      <c r="C53" s="153"/>
      <c r="D53" s="143"/>
      <c r="E53" s="143"/>
      <c r="F53" s="142"/>
      <c r="G53" s="141"/>
      <c r="H53" s="143"/>
    </row>
    <row r="54" spans="1:8" s="144" customFormat="1">
      <c r="A54" s="143"/>
      <c r="B54" s="143"/>
      <c r="C54" s="153"/>
      <c r="D54" s="143"/>
      <c r="E54" s="143"/>
      <c r="F54" s="142"/>
      <c r="G54" s="141"/>
      <c r="H54" s="143"/>
    </row>
    <row r="55" spans="1:8" s="144" customFormat="1">
      <c r="A55" s="143"/>
      <c r="B55" s="143"/>
      <c r="C55" s="153"/>
      <c r="D55" s="143"/>
      <c r="E55" s="143"/>
      <c r="F55" s="142"/>
      <c r="G55" s="141"/>
      <c r="H55" s="143"/>
    </row>
    <row r="56" spans="1:8" s="144" customFormat="1">
      <c r="A56" s="143"/>
      <c r="B56" s="143"/>
      <c r="C56" s="153"/>
      <c r="D56" s="143"/>
      <c r="E56" s="143"/>
      <c r="F56" s="142"/>
      <c r="G56" s="141"/>
      <c r="H56" s="143"/>
    </row>
    <row r="57" spans="1:8" s="144" customFormat="1">
      <c r="A57" s="143"/>
      <c r="B57" s="143"/>
      <c r="C57" s="153"/>
      <c r="D57" s="143"/>
      <c r="E57" s="143"/>
      <c r="F57" s="142"/>
      <c r="G57" s="141"/>
      <c r="H57" s="143"/>
    </row>
    <row r="58" spans="1:8" s="144" customFormat="1">
      <c r="A58" s="143"/>
      <c r="B58" s="143"/>
      <c r="C58" s="153"/>
      <c r="D58" s="143"/>
      <c r="E58" s="143"/>
      <c r="F58" s="142"/>
      <c r="G58" s="141"/>
      <c r="H58" s="143"/>
    </row>
    <row r="59" spans="1:8" s="144" customFormat="1">
      <c r="A59" s="143"/>
      <c r="B59" s="143"/>
      <c r="C59" s="153"/>
      <c r="D59" s="143"/>
      <c r="E59" s="143"/>
      <c r="F59" s="142"/>
      <c r="G59" s="141"/>
      <c r="H59" s="143"/>
    </row>
    <row r="60" spans="1:8" s="144" customFormat="1">
      <c r="A60" s="143"/>
      <c r="B60" s="143"/>
      <c r="C60" s="153"/>
      <c r="D60" s="143"/>
      <c r="E60" s="143"/>
      <c r="F60" s="142"/>
      <c r="G60" s="141"/>
      <c r="H60" s="143"/>
    </row>
    <row r="61" spans="1:8" s="144" customFormat="1">
      <c r="A61" s="143"/>
      <c r="B61" s="143"/>
      <c r="C61" s="153"/>
      <c r="D61" s="143"/>
      <c r="E61" s="143"/>
      <c r="F61" s="142"/>
      <c r="G61" s="141"/>
      <c r="H61" s="143"/>
    </row>
    <row r="62" spans="1:8" s="144" customFormat="1">
      <c r="A62" s="143"/>
      <c r="B62" s="143"/>
      <c r="C62" s="153"/>
      <c r="D62" s="143"/>
      <c r="E62" s="143"/>
      <c r="F62" s="142"/>
      <c r="G62" s="141"/>
      <c r="H62" s="143"/>
    </row>
    <row r="63" spans="1:8" s="144" customFormat="1">
      <c r="A63" s="143"/>
      <c r="B63" s="143"/>
      <c r="C63" s="153"/>
      <c r="D63" s="143"/>
      <c r="E63" s="143"/>
      <c r="F63" s="142"/>
      <c r="G63" s="141"/>
      <c r="H63" s="143"/>
    </row>
    <row r="64" spans="1:8" s="144" customFormat="1">
      <c r="A64" s="143"/>
      <c r="B64" s="143"/>
      <c r="C64" s="153"/>
      <c r="D64" s="143"/>
      <c r="E64" s="143"/>
      <c r="F64" s="142"/>
      <c r="G64" s="141"/>
      <c r="H64" s="143"/>
    </row>
    <row r="65" spans="1:10" s="144" customFormat="1">
      <c r="A65" s="143"/>
      <c r="B65" s="143"/>
      <c r="C65" s="153"/>
      <c r="D65" s="143"/>
      <c r="E65" s="143"/>
      <c r="F65" s="142"/>
      <c r="G65" s="141"/>
      <c r="H65" s="143"/>
    </row>
    <row r="66" spans="1:10" s="144" customFormat="1">
      <c r="A66" s="143"/>
      <c r="B66" s="143"/>
      <c r="C66" s="153"/>
      <c r="D66" s="143"/>
      <c r="E66" s="143"/>
      <c r="F66" s="142"/>
      <c r="G66" s="141"/>
      <c r="H66" s="143"/>
    </row>
    <row r="67" spans="1:10" s="144" customFormat="1">
      <c r="A67" s="143"/>
      <c r="B67" s="143"/>
      <c r="C67" s="153"/>
      <c r="D67" s="143"/>
      <c r="E67" s="143"/>
      <c r="F67" s="142"/>
      <c r="G67" s="141"/>
      <c r="H67" s="143"/>
    </row>
    <row r="68" spans="1:10" s="144" customFormat="1">
      <c r="A68" s="143"/>
      <c r="B68" s="143"/>
      <c r="C68" s="153"/>
      <c r="D68" s="143"/>
      <c r="E68" s="143"/>
      <c r="F68" s="142"/>
      <c r="G68" s="141"/>
      <c r="H68" s="143"/>
    </row>
    <row r="69" spans="1:10" s="144" customFormat="1">
      <c r="A69" s="143"/>
      <c r="B69" s="143"/>
      <c r="C69" s="153"/>
      <c r="D69" s="143"/>
      <c r="E69" s="143"/>
      <c r="F69" s="142"/>
      <c r="G69" s="141"/>
      <c r="H69" s="143"/>
    </row>
    <row r="70" spans="1:10" s="144" customFormat="1">
      <c r="A70" s="143"/>
      <c r="B70" s="143"/>
      <c r="C70" s="153"/>
      <c r="D70" s="143"/>
      <c r="E70" s="143"/>
      <c r="F70" s="142"/>
      <c r="G70" s="141"/>
      <c r="H70" s="143"/>
    </row>
    <row r="71" spans="1:10" s="144" customFormat="1">
      <c r="A71" s="143"/>
      <c r="B71" s="143"/>
      <c r="C71" s="153"/>
      <c r="D71" s="143"/>
      <c r="E71" s="143"/>
      <c r="F71" s="142"/>
      <c r="G71" s="141"/>
      <c r="H71" s="143"/>
    </row>
    <row r="72" spans="1:10" s="144" customFormat="1">
      <c r="A72" s="143"/>
      <c r="B72" s="143"/>
      <c r="C72" s="153"/>
      <c r="D72" s="143"/>
      <c r="E72" s="143"/>
      <c r="F72" s="142"/>
      <c r="G72" s="141"/>
      <c r="H72" s="143"/>
    </row>
    <row r="73" spans="1:10" s="144" customFormat="1">
      <c r="A73" s="143"/>
      <c r="B73" s="143"/>
      <c r="C73" s="153"/>
      <c r="D73" s="143"/>
      <c r="E73" s="143"/>
      <c r="F73" s="142"/>
      <c r="G73" s="141"/>
      <c r="H73" s="143"/>
    </row>
    <row r="74" spans="1:10" s="144" customFormat="1">
      <c r="A74" s="143"/>
      <c r="B74" s="143"/>
      <c r="C74" s="153"/>
      <c r="D74" s="143"/>
      <c r="E74" s="143"/>
      <c r="F74" s="142"/>
      <c r="G74" s="141"/>
      <c r="H74" s="143"/>
    </row>
    <row r="75" spans="1:10" s="144" customFormat="1">
      <c r="A75" s="143"/>
      <c r="B75" s="143"/>
      <c r="C75" s="153"/>
      <c r="D75" s="143"/>
      <c r="E75" s="143"/>
      <c r="F75" s="142"/>
      <c r="G75" s="141"/>
      <c r="H75" s="143"/>
    </row>
    <row r="76" spans="1:10" s="20" customFormat="1">
      <c r="A76" s="19"/>
      <c r="B76" s="19"/>
      <c r="C76" s="191"/>
      <c r="D76" s="19"/>
      <c r="E76" s="19"/>
      <c r="F76" s="28"/>
      <c r="G76" s="18"/>
      <c r="H76" s="30"/>
      <c r="I76" s="31"/>
      <c r="J76" s="31"/>
    </row>
    <row r="77" spans="1:10" s="20" customFormat="1">
      <c r="C77" s="192"/>
      <c r="F77" s="29"/>
      <c r="G77" s="18"/>
      <c r="H77" s="31"/>
      <c r="I77" s="31"/>
      <c r="J77" s="31"/>
    </row>
    <row r="78" spans="1:10" s="20" customFormat="1">
      <c r="C78" s="192"/>
      <c r="F78" s="29"/>
      <c r="G78" s="18"/>
      <c r="H78" s="31"/>
      <c r="I78" s="31"/>
      <c r="J78" s="31"/>
    </row>
    <row r="79" spans="1:10" s="20" customFormat="1">
      <c r="C79" s="192"/>
      <c r="F79" s="29"/>
      <c r="G79" s="18"/>
      <c r="H79" s="31"/>
      <c r="I79" s="31"/>
      <c r="J79" s="31"/>
    </row>
    <row r="80" spans="1:10" s="20" customFormat="1">
      <c r="C80" s="192"/>
      <c r="F80" s="29"/>
      <c r="G80" s="18"/>
      <c r="H80" s="31"/>
      <c r="I80" s="31"/>
      <c r="J80" s="31"/>
    </row>
    <row r="81" spans="3:10" s="20" customFormat="1">
      <c r="C81" s="192"/>
      <c r="F81" s="29"/>
      <c r="G81" s="18"/>
      <c r="H81" s="31"/>
      <c r="I81" s="31"/>
      <c r="J81" s="31"/>
    </row>
    <row r="82" spans="3:10" s="20" customFormat="1">
      <c r="C82" s="192"/>
      <c r="F82" s="29"/>
      <c r="G82" s="18"/>
      <c r="H82" s="31"/>
      <c r="I82" s="31"/>
      <c r="J82" s="31"/>
    </row>
    <row r="83" spans="3:10" s="20" customFormat="1">
      <c r="C83" s="192"/>
      <c r="F83" s="29"/>
      <c r="G83" s="18"/>
      <c r="H83" s="31"/>
      <c r="I83" s="31"/>
      <c r="J83" s="31"/>
    </row>
  </sheetData>
  <mergeCells count="9">
    <mergeCell ref="C6:C7"/>
    <mergeCell ref="C1:J1"/>
    <mergeCell ref="C2:J2"/>
    <mergeCell ref="F6:F7"/>
    <mergeCell ref="E6:E7"/>
    <mergeCell ref="D6:D7"/>
    <mergeCell ref="H6:H7"/>
    <mergeCell ref="I6:I7"/>
    <mergeCell ref="J6:J7"/>
  </mergeCells>
  <printOptions horizontalCentered="1"/>
  <pageMargins left="0.25" right="0.25" top="0.5" bottom="0.3" header="0.3" footer="0.3"/>
  <pageSetup paperSize="9" scale="65" fitToHeight="0" orientation="landscape"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pageSetUpPr fitToPage="1"/>
  </sheetPr>
  <dimension ref="A1:H89"/>
  <sheetViews>
    <sheetView showGridLines="0" topLeftCell="A79" workbookViewId="0">
      <selection activeCell="A83" sqref="A83"/>
    </sheetView>
  </sheetViews>
  <sheetFormatPr defaultRowHeight="13.9"/>
  <cols>
    <col min="1" max="1" width="5" customWidth="1"/>
    <col min="2" max="2" width="30.85546875" customWidth="1"/>
    <col min="3" max="3" width="13.7109375" customWidth="1"/>
    <col min="4" max="4" width="13.7109375" bestFit="1" customWidth="1"/>
    <col min="5" max="5" width="35.42578125" bestFit="1" customWidth="1"/>
    <col min="6" max="6" width="11.140625" bestFit="1" customWidth="1"/>
    <col min="7" max="7" width="11.28515625" customWidth="1"/>
    <col min="8" max="8" width="11.140625" bestFit="1" customWidth="1"/>
  </cols>
  <sheetData>
    <row r="1" spans="2:7" ht="16.149999999999999" thickBot="1">
      <c r="B1" s="268" t="s">
        <v>48</v>
      </c>
      <c r="C1" s="268"/>
      <c r="D1" s="268"/>
      <c r="E1" s="85" t="s">
        <v>49</v>
      </c>
      <c r="F1" s="268" t="s">
        <v>50</v>
      </c>
      <c r="G1" s="268"/>
    </row>
    <row r="2" spans="2:7" ht="14.45" thickBot="1">
      <c r="B2" s="82" t="s">
        <v>51</v>
      </c>
    </row>
    <row r="3" spans="2:7" s="17" customFormat="1" ht="27.6">
      <c r="B3" s="82" t="s">
        <v>52</v>
      </c>
      <c r="C3" s="82" t="s">
        <v>6</v>
      </c>
      <c r="D3" s="81" t="s">
        <v>53</v>
      </c>
      <c r="F3" s="82" t="s">
        <v>6</v>
      </c>
      <c r="G3" s="84" t="s">
        <v>54</v>
      </c>
    </row>
    <row r="4" spans="2:7" s="49" customFormat="1" ht="18" customHeight="1">
      <c r="B4" s="53" t="s">
        <v>52</v>
      </c>
      <c r="C4" s="47">
        <v>19928658</v>
      </c>
      <c r="D4" s="83">
        <f>C4*2%</f>
        <v>398573.16000000003</v>
      </c>
      <c r="E4" s="269" t="s">
        <v>55</v>
      </c>
      <c r="F4" s="60">
        <v>19523620.440000001</v>
      </c>
      <c r="G4" s="83">
        <v>398472.40879999998</v>
      </c>
    </row>
    <row r="5" spans="2:7" s="49" customFormat="1" ht="24.6" customHeight="1" thickBot="1">
      <c r="B5" s="53"/>
      <c r="C5" s="60"/>
      <c r="D5" s="83"/>
      <c r="E5" s="269"/>
      <c r="F5" s="60"/>
      <c r="G5" s="83"/>
    </row>
    <row r="6" spans="2:7" ht="27.6">
      <c r="B6" s="59" t="s">
        <v>56</v>
      </c>
      <c r="C6" s="82" t="s">
        <v>6</v>
      </c>
      <c r="D6" s="81" t="s">
        <v>54</v>
      </c>
      <c r="F6" s="82" t="s">
        <v>6</v>
      </c>
      <c r="G6" s="81" t="s">
        <v>54</v>
      </c>
    </row>
    <row r="7" spans="2:7" s="49" customFormat="1" ht="116.45" customHeight="1">
      <c r="B7" s="53" t="s">
        <v>57</v>
      </c>
      <c r="C7" s="80">
        <v>41564756</v>
      </c>
      <c r="D7" s="67">
        <f>C7*30%</f>
        <v>12469426.799999999</v>
      </c>
      <c r="E7" s="79" t="s">
        <v>58</v>
      </c>
      <c r="F7" s="270"/>
      <c r="G7" s="271"/>
    </row>
    <row r="8" spans="2:7">
      <c r="B8" s="73"/>
      <c r="C8" s="72"/>
      <c r="D8" s="71"/>
      <c r="E8" s="70"/>
      <c r="F8" s="78"/>
      <c r="G8" s="70"/>
    </row>
    <row r="9" spans="2:7" s="49" customFormat="1">
      <c r="B9" s="55" t="s">
        <v>59</v>
      </c>
      <c r="C9" s="65">
        <v>15667865</v>
      </c>
      <c r="D9" s="77">
        <f>C9*15%</f>
        <v>2350179.75</v>
      </c>
      <c r="E9" s="76"/>
      <c r="F9" s="75">
        <v>15430500</v>
      </c>
      <c r="G9" s="74">
        <f>F9*15%</f>
        <v>2314575</v>
      </c>
    </row>
    <row r="10" spans="2:7">
      <c r="B10" s="73"/>
      <c r="C10" s="72"/>
      <c r="D10" s="71"/>
      <c r="E10" s="70"/>
      <c r="F10" s="69"/>
      <c r="G10" s="68"/>
    </row>
    <row r="11" spans="2:7" s="49" customFormat="1">
      <c r="B11" s="53" t="s">
        <v>60</v>
      </c>
      <c r="C11" s="47">
        <f>29902293+16495879+26309961</f>
        <v>72708133</v>
      </c>
      <c r="D11" s="67">
        <f>C11*30%</f>
        <v>21812439.899999999</v>
      </c>
      <c r="E11" s="49" t="s">
        <v>61</v>
      </c>
      <c r="F11" s="53"/>
    </row>
    <row r="12" spans="2:7">
      <c r="B12" s="66"/>
      <c r="C12" s="65"/>
      <c r="D12" s="64"/>
      <c r="E12" s="62"/>
      <c r="F12" s="63"/>
      <c r="G12" s="62"/>
    </row>
    <row r="13" spans="2:7">
      <c r="B13" s="61" t="s">
        <v>62</v>
      </c>
      <c r="C13" s="47"/>
      <c r="D13" s="46"/>
      <c r="F13" s="43"/>
    </row>
    <row r="14" spans="2:7" s="49" customFormat="1">
      <c r="B14" s="53" t="s">
        <v>63</v>
      </c>
      <c r="C14" s="47">
        <v>103612105</v>
      </c>
      <c r="D14" s="52">
        <f t="shared" ref="D14:D22" si="0">C14*30%</f>
        <v>31083631.5</v>
      </c>
      <c r="E14" s="52"/>
      <c r="F14" s="53"/>
    </row>
    <row r="15" spans="2:7" s="49" customFormat="1">
      <c r="B15" s="53" t="s">
        <v>64</v>
      </c>
      <c r="C15" s="47">
        <v>114461344</v>
      </c>
      <c r="D15" s="52">
        <f t="shared" si="0"/>
        <v>34338403.199999996</v>
      </c>
      <c r="F15" s="53"/>
    </row>
    <row r="16" spans="2:7" s="49" customFormat="1">
      <c r="B16" s="53" t="s">
        <v>65</v>
      </c>
      <c r="C16" s="47">
        <v>6791460</v>
      </c>
      <c r="D16" s="52">
        <f t="shared" si="0"/>
        <v>2037438</v>
      </c>
      <c r="F16" s="53"/>
    </row>
    <row r="17" spans="2:8" s="49" customFormat="1">
      <c r="B17" s="53" t="s">
        <v>66</v>
      </c>
      <c r="C17" s="47">
        <v>1778760</v>
      </c>
      <c r="D17" s="16">
        <f t="shared" si="0"/>
        <v>533628</v>
      </c>
      <c r="F17" s="53"/>
    </row>
    <row r="18" spans="2:8" s="49" customFormat="1">
      <c r="B18" s="53" t="s">
        <v>67</v>
      </c>
      <c r="C18" s="47">
        <v>6753064</v>
      </c>
      <c r="D18" s="16">
        <f t="shared" si="0"/>
        <v>2025919.2</v>
      </c>
      <c r="F18" s="53"/>
    </row>
    <row r="19" spans="2:8" s="49" customFormat="1">
      <c r="B19" s="53" t="s">
        <v>68</v>
      </c>
      <c r="C19" s="47">
        <v>11124886</v>
      </c>
      <c r="D19" s="16">
        <f t="shared" si="0"/>
        <v>3337465.8</v>
      </c>
      <c r="F19" s="53"/>
    </row>
    <row r="20" spans="2:8" s="49" customFormat="1">
      <c r="B20" s="53" t="s">
        <v>69</v>
      </c>
      <c r="C20" s="47">
        <v>99025961</v>
      </c>
      <c r="D20" s="16">
        <f t="shared" si="0"/>
        <v>29707788.300000001</v>
      </c>
      <c r="F20" s="53"/>
    </row>
    <row r="21" spans="2:8" s="49" customFormat="1">
      <c r="B21" s="53" t="s">
        <v>70</v>
      </c>
      <c r="C21" s="47">
        <v>72301065</v>
      </c>
      <c r="D21" s="16">
        <f t="shared" si="0"/>
        <v>21690319.5</v>
      </c>
      <c r="F21" s="53"/>
    </row>
    <row r="22" spans="2:8" s="49" customFormat="1">
      <c r="B22" s="53" t="s">
        <v>71</v>
      </c>
      <c r="C22" s="47">
        <v>93037421</v>
      </c>
      <c r="D22" s="16">
        <f t="shared" si="0"/>
        <v>27911226.300000001</v>
      </c>
      <c r="F22" s="53"/>
    </row>
    <row r="23" spans="2:8" s="49" customFormat="1">
      <c r="B23" s="61" t="s">
        <v>72</v>
      </c>
      <c r="C23" s="60">
        <f>SUM(C14:C22)</f>
        <v>508886066</v>
      </c>
      <c r="D23" s="60">
        <f>SUM(D14:D22)</f>
        <v>152665819.79999998</v>
      </c>
      <c r="F23" s="53"/>
    </row>
    <row r="24" spans="2:8">
      <c r="B24" s="48"/>
      <c r="C24" s="47"/>
      <c r="D24" s="46"/>
      <c r="F24" s="43"/>
    </row>
    <row r="25" spans="2:8" s="49" customFormat="1" ht="27.6">
      <c r="B25" s="59" t="s">
        <v>73</v>
      </c>
      <c r="C25" s="8" t="s">
        <v>6</v>
      </c>
      <c r="D25" s="9" t="s">
        <v>74</v>
      </c>
      <c r="F25" s="8" t="s">
        <v>6</v>
      </c>
      <c r="G25" s="9" t="s">
        <v>74</v>
      </c>
    </row>
    <row r="26" spans="2:8" s="49" customFormat="1">
      <c r="B26" s="53" t="s">
        <v>60</v>
      </c>
      <c r="C26" s="58">
        <f>C11</f>
        <v>72708133</v>
      </c>
      <c r="D26" s="52">
        <f>C26*16%</f>
        <v>11633301.279999999</v>
      </c>
      <c r="E26" s="49" t="s">
        <v>75</v>
      </c>
      <c r="F26" s="53"/>
    </row>
    <row r="27" spans="2:8" s="49" customFormat="1">
      <c r="B27" s="55"/>
      <c r="C27" s="57"/>
      <c r="D27" s="56"/>
      <c r="E27" s="54"/>
      <c r="F27" s="55"/>
      <c r="G27" s="54"/>
    </row>
    <row r="28" spans="2:8" s="49" customFormat="1">
      <c r="B28" s="53" t="s">
        <v>57</v>
      </c>
      <c r="C28" s="47">
        <f>5360263+39302+1295001+426466+458773</f>
        <v>7579805</v>
      </c>
      <c r="D28" s="52">
        <f>C28*16%</f>
        <v>1212768.8</v>
      </c>
      <c r="E28" s="49" t="s">
        <v>75</v>
      </c>
      <c r="F28" s="51">
        <v>5426815.4700002698</v>
      </c>
      <c r="G28" s="50">
        <v>868290.47520004294</v>
      </c>
      <c r="H28" s="52"/>
    </row>
    <row r="29" spans="2:8">
      <c r="B29" s="48"/>
      <c r="C29" s="47"/>
      <c r="D29" s="46"/>
      <c r="F29" s="43"/>
    </row>
    <row r="30" spans="2:8" ht="14.45" thickBot="1">
      <c r="B30" s="43"/>
      <c r="C30" s="45"/>
      <c r="D30" s="44"/>
      <c r="F30" s="43"/>
    </row>
    <row r="31" spans="2:8" s="39" customFormat="1" ht="14.45" thickBot="1">
      <c r="B31" s="42" t="s">
        <v>76</v>
      </c>
      <c r="C31" s="40">
        <f>+C28+C26+C23+C11+C9+C7+C4</f>
        <v>739043416</v>
      </c>
      <c r="D31" s="40">
        <f>+D28+D26+D23+D11+D9+D7+D4</f>
        <v>202542509.49000001</v>
      </c>
      <c r="E31" s="41"/>
      <c r="F31" s="40">
        <f>+F28+F2+F23+F11+F9+F4</f>
        <v>40380935.910000272</v>
      </c>
      <c r="G31" s="40">
        <f>+G28+G2+G23+G11+G9+G4</f>
        <v>3581337.8840000429</v>
      </c>
    </row>
    <row r="32" spans="2:8">
      <c r="C32" s="38"/>
      <c r="D32" s="37"/>
    </row>
    <row r="33" spans="1:7">
      <c r="C33" s="38"/>
      <c r="D33" s="37"/>
    </row>
    <row r="34" spans="1:7">
      <c r="A34" t="s">
        <v>77</v>
      </c>
      <c r="C34" s="38"/>
      <c r="D34" s="37"/>
      <c r="G34" s="16"/>
    </row>
    <row r="35" spans="1:7">
      <c r="C35" s="38"/>
      <c r="D35" s="37"/>
    </row>
    <row r="36" spans="1:7">
      <c r="C36" s="38"/>
      <c r="D36" s="37"/>
    </row>
    <row r="37" spans="1:7">
      <c r="C37" s="38"/>
      <c r="D37" s="37"/>
    </row>
    <row r="38" spans="1:7">
      <c r="C38" s="38"/>
      <c r="D38" s="37"/>
    </row>
    <row r="39" spans="1:7">
      <c r="C39" s="38"/>
      <c r="D39" s="37"/>
    </row>
    <row r="82" spans="1:1">
      <c r="A82" t="s">
        <v>78</v>
      </c>
    </row>
    <row r="84" spans="1:1">
      <c r="A84" t="s">
        <v>79</v>
      </c>
    </row>
    <row r="86" spans="1:1">
      <c r="A86" t="s">
        <v>80</v>
      </c>
    </row>
    <row r="88" spans="1:1">
      <c r="A88" t="s">
        <v>81</v>
      </c>
    </row>
    <row r="89" spans="1:1">
      <c r="A89" t="s">
        <v>82</v>
      </c>
    </row>
  </sheetData>
  <mergeCells count="4">
    <mergeCell ref="F1:G1"/>
    <mergeCell ref="E4:E5"/>
    <mergeCell ref="F7:G7"/>
    <mergeCell ref="B1:D1"/>
  </mergeCells>
  <pageMargins left="0.70866141732283472" right="0.70866141732283472" top="0.74803149606299213" bottom="0.74803149606299213" header="0.31496062992125984" footer="0.31496062992125984"/>
  <pageSetup scale="60" orientation="landscape" r:id="rId1"/>
  <drawing r:id="rId2"/>
  <legacyDrawing r:id="rId3"/>
  <oleObjects>
    <mc:AlternateContent xmlns:mc="http://schemas.openxmlformats.org/markup-compatibility/2006">
      <mc:Choice Requires="x14">
        <oleObject progId="Acrobat Document" dvAspect="DVASPECT_ICON" shapeId="17410" r:id="rId4">
          <objectPr defaultSize="0" autoPict="0" r:id="rId5">
            <anchor moveWithCells="1">
              <from>
                <xdr:col>4</xdr:col>
                <xdr:colOff>1249680</xdr:colOff>
                <xdr:row>5</xdr:row>
                <xdr:rowOff>243840</xdr:rowOff>
              </from>
              <to>
                <xdr:col>4</xdr:col>
                <xdr:colOff>2164080</xdr:colOff>
                <xdr:row>6</xdr:row>
                <xdr:rowOff>160020</xdr:rowOff>
              </to>
            </anchor>
          </objectPr>
        </oleObject>
      </mc:Choice>
      <mc:Fallback>
        <oleObject progId="Acrobat Document" dvAspect="DVASPECT_ICON" shapeId="17410" r:id="rId4"/>
      </mc:Fallback>
    </mc:AlternateContent>
    <mc:AlternateContent xmlns:mc="http://schemas.openxmlformats.org/markup-compatibility/2006">
      <mc:Choice Requires="x14">
        <oleObject progId="Document" dvAspect="DVASPECT_ICON" shapeId="17411" r:id="rId6">
          <objectPr defaultSize="0" autoPict="0" r:id="rId7">
            <anchor moveWithCells="1">
              <from>
                <xdr:col>4</xdr:col>
                <xdr:colOff>144780</xdr:colOff>
                <xdr:row>5</xdr:row>
                <xdr:rowOff>205740</xdr:rowOff>
              </from>
              <to>
                <xdr:col>4</xdr:col>
                <xdr:colOff>1059180</xdr:colOff>
                <xdr:row>6</xdr:row>
                <xdr:rowOff>160020</xdr:rowOff>
              </to>
            </anchor>
          </objectPr>
        </oleObject>
      </mc:Choice>
      <mc:Fallback>
        <oleObject progId="Document" dvAspect="DVASPECT_ICON" shapeId="17411" r:id="rId6"/>
      </mc:Fallback>
    </mc:AlternateContent>
    <mc:AlternateContent xmlns:mc="http://schemas.openxmlformats.org/markup-compatibility/2006">
      <mc:Choice Requires="x14">
        <oleObject progId="Acrobat Document" dvAspect="DVASPECT_ICON" shapeId="17412" r:id="rId8">
          <objectPr defaultSize="0" autoPict="0" r:id="rId9">
            <anchor moveWithCells="1">
              <from>
                <xdr:col>4</xdr:col>
                <xdr:colOff>822960</xdr:colOff>
                <xdr:row>2</xdr:row>
                <xdr:rowOff>160020</xdr:rowOff>
              </from>
              <to>
                <xdr:col>4</xdr:col>
                <xdr:colOff>1737360</xdr:colOff>
                <xdr:row>2</xdr:row>
                <xdr:rowOff>335280</xdr:rowOff>
              </to>
            </anchor>
          </objectPr>
        </oleObject>
      </mc:Choice>
      <mc:Fallback>
        <oleObject progId="Acrobat Document" dvAspect="DVASPECT_ICON" shapeId="17412" r:id="rId8"/>
      </mc:Fallback>
    </mc:AlternateContent>
    <mc:AlternateContent xmlns:mc="http://schemas.openxmlformats.org/markup-compatibility/2006">
      <mc:Choice Requires="x14">
        <oleObject progId="Packager Shell Object" dvAspect="DVASPECT_ICON" shapeId="17413" r:id="rId10">
          <objectPr defaultSize="0" autoPict="0" r:id="rId11">
            <anchor moveWithCells="1">
              <from>
                <xdr:col>4</xdr:col>
                <xdr:colOff>152400</xdr:colOff>
                <xdr:row>6</xdr:row>
                <xdr:rowOff>274320</xdr:rowOff>
              </from>
              <to>
                <xdr:col>4</xdr:col>
                <xdr:colOff>1043940</xdr:colOff>
                <xdr:row>6</xdr:row>
                <xdr:rowOff>510540</xdr:rowOff>
              </to>
            </anchor>
          </objectPr>
        </oleObject>
      </mc:Choice>
      <mc:Fallback>
        <oleObject progId="Packager Shell Object" dvAspect="DVASPECT_ICON" shapeId="17413" r:id="rId10"/>
      </mc:Fallback>
    </mc:AlternateContent>
    <mc:AlternateContent xmlns:mc="http://schemas.openxmlformats.org/markup-compatibility/2006">
      <mc:Choice Requires="x14">
        <oleObject progId="Worksheet" dvAspect="DVASPECT_ICON" shapeId="17414" r:id="rId12">
          <objectPr defaultSize="0" autoPict="0" r:id="rId13">
            <anchor moveWithCells="1">
              <from>
                <xdr:col>4</xdr:col>
                <xdr:colOff>1409700</xdr:colOff>
                <xdr:row>24</xdr:row>
                <xdr:rowOff>495300</xdr:rowOff>
              </from>
              <to>
                <xdr:col>4</xdr:col>
                <xdr:colOff>2247900</xdr:colOff>
                <xdr:row>25</xdr:row>
                <xdr:rowOff>160020</xdr:rowOff>
              </to>
            </anchor>
          </objectPr>
        </oleObject>
      </mc:Choice>
      <mc:Fallback>
        <oleObject progId="Worksheet" dvAspect="DVASPECT_ICON" shapeId="17414" r:id="rId12"/>
      </mc:Fallback>
    </mc:AlternateContent>
    <mc:AlternateContent xmlns:mc="http://schemas.openxmlformats.org/markup-compatibility/2006">
      <mc:Choice Requires="x14">
        <oleObject progId="Worksheet" dvAspect="DVASPECT_ICON" shapeId="17415" r:id="rId14">
          <objectPr defaultSize="0" autoPict="0" r:id="rId15">
            <anchor moveWithCells="1">
              <from>
                <xdr:col>4</xdr:col>
                <xdr:colOff>1508760</xdr:colOff>
                <xdr:row>6</xdr:row>
                <xdr:rowOff>289560</xdr:rowOff>
              </from>
              <to>
                <xdr:col>4</xdr:col>
                <xdr:colOff>2316480</xdr:colOff>
                <xdr:row>6</xdr:row>
                <xdr:rowOff>586740</xdr:rowOff>
              </to>
            </anchor>
          </objectPr>
        </oleObject>
      </mc:Choice>
      <mc:Fallback>
        <oleObject progId="Worksheet" dvAspect="DVASPECT_ICON" shapeId="17415" r:id="rId14"/>
      </mc:Fallback>
    </mc:AlternateContent>
    <mc:AlternateContent xmlns:mc="http://schemas.openxmlformats.org/markup-compatibility/2006">
      <mc:Choice Requires="x14">
        <oleObject progId="Worksheet" dvAspect="DVASPECT_ICON" shapeId="17416" r:id="rId16">
          <objectPr defaultSize="0" autoPict="0" r:id="rId17">
            <anchor moveWithCells="1">
              <from>
                <xdr:col>4</xdr:col>
                <xdr:colOff>1463040</xdr:colOff>
                <xdr:row>9</xdr:row>
                <xdr:rowOff>121920</xdr:rowOff>
              </from>
              <to>
                <xdr:col>5</xdr:col>
                <xdr:colOff>0</xdr:colOff>
                <xdr:row>11</xdr:row>
                <xdr:rowOff>60960</xdr:rowOff>
              </to>
            </anchor>
          </objectPr>
        </oleObject>
      </mc:Choice>
      <mc:Fallback>
        <oleObject progId="Worksheet" dvAspect="DVASPECT_ICON" shapeId="17416" r:id="rId16"/>
      </mc:Fallback>
    </mc:AlternateContent>
    <mc:AlternateContent xmlns:mc="http://schemas.openxmlformats.org/markup-compatibility/2006">
      <mc:Choice Requires="x14">
        <oleObject progId="Worksheet" dvAspect="DVASPECT_ICON" shapeId="17417" r:id="rId18">
          <objectPr defaultSize="0" autoPict="0" r:id="rId19">
            <anchor moveWithCells="1">
              <from>
                <xdr:col>4</xdr:col>
                <xdr:colOff>1554480</xdr:colOff>
                <xdr:row>27</xdr:row>
                <xdr:rowOff>15240</xdr:rowOff>
              </from>
              <to>
                <xdr:col>5</xdr:col>
                <xdr:colOff>0</xdr:colOff>
                <xdr:row>28</xdr:row>
                <xdr:rowOff>60960</xdr:rowOff>
              </to>
            </anchor>
          </objectPr>
        </oleObject>
      </mc:Choice>
      <mc:Fallback>
        <oleObject progId="Worksheet" dvAspect="DVASPECT_ICON" shapeId="17417" r:id="rId18"/>
      </mc:Fallback>
    </mc:AlternateContent>
  </oleObjec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39:A42"/>
  <sheetViews>
    <sheetView topLeftCell="A24" workbookViewId="0">
      <selection activeCell="A42" sqref="A42"/>
    </sheetView>
  </sheetViews>
  <sheetFormatPr defaultRowHeight="13.9"/>
  <sheetData>
    <row r="39" spans="1:1">
      <c r="A39" t="s">
        <v>83</v>
      </c>
    </row>
    <row r="42" spans="1:1">
      <c r="A42" t="s">
        <v>84</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37:Q101"/>
  <sheetViews>
    <sheetView topLeftCell="B79" workbookViewId="0">
      <selection activeCell="H103" sqref="H103"/>
    </sheetView>
  </sheetViews>
  <sheetFormatPr defaultRowHeight="13.9"/>
  <cols>
    <col min="8" max="8" width="13.28515625" customWidth="1"/>
  </cols>
  <sheetData>
    <row r="37" spans="1:2">
      <c r="A37" t="s">
        <v>85</v>
      </c>
    </row>
    <row r="39" spans="1:2">
      <c r="A39" s="86"/>
      <c r="B39" t="s">
        <v>86</v>
      </c>
    </row>
    <row r="40" spans="1:2">
      <c r="A40" s="87"/>
    </row>
    <row r="51" spans="17:17">
      <c r="Q51" s="126"/>
    </row>
    <row r="65" spans="1:1">
      <c r="A65" t="s">
        <v>87</v>
      </c>
    </row>
    <row r="85" spans="1:1">
      <c r="A85" t="s">
        <v>88</v>
      </c>
    </row>
    <row r="101" spans="2:2">
      <c r="B101" t="s">
        <v>89</v>
      </c>
    </row>
  </sheetData>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pageSetUpPr fitToPage="1"/>
  </sheetPr>
  <dimension ref="A1:I72"/>
  <sheetViews>
    <sheetView topLeftCell="A50" zoomScale="81" zoomScaleNormal="81" workbookViewId="0">
      <selection activeCell="A72" sqref="A72"/>
    </sheetView>
  </sheetViews>
  <sheetFormatPr defaultRowHeight="13.9"/>
  <cols>
    <col min="2" max="2" width="36.7109375" bestFit="1" customWidth="1"/>
    <col min="3" max="3" width="9.85546875" bestFit="1" customWidth="1"/>
    <col min="4" max="4" width="12.7109375" bestFit="1" customWidth="1"/>
    <col min="5" max="5" width="16.42578125" style="10" customWidth="1"/>
    <col min="6" max="6" width="3.85546875" customWidth="1"/>
    <col min="7" max="7" width="20.28515625" bestFit="1" customWidth="1"/>
    <col min="8" max="8" width="20.28515625" customWidth="1"/>
    <col min="9" max="9" width="17.7109375" bestFit="1" customWidth="1"/>
  </cols>
  <sheetData>
    <row r="1" spans="2:9" ht="14.45" thickBot="1"/>
    <row r="2" spans="2:9" ht="14.45" thickBot="1">
      <c r="B2" s="272" t="s">
        <v>90</v>
      </c>
      <c r="C2" s="273"/>
      <c r="D2" s="273"/>
      <c r="E2" s="274"/>
      <c r="F2" s="118"/>
      <c r="I2" s="10"/>
    </row>
    <row r="3" spans="2:9" ht="14.45" thickBot="1">
      <c r="B3" s="275" t="s">
        <v>91</v>
      </c>
      <c r="C3" s="276"/>
      <c r="D3" s="276"/>
      <c r="E3" s="277"/>
      <c r="F3" s="117"/>
      <c r="G3" s="278" t="s">
        <v>92</v>
      </c>
      <c r="H3" s="279"/>
      <c r="I3" s="280"/>
    </row>
    <row r="4" spans="2:9">
      <c r="B4" s="116" t="s">
        <v>93</v>
      </c>
      <c r="C4" s="115" t="s">
        <v>94</v>
      </c>
      <c r="D4" s="114" t="s">
        <v>95</v>
      </c>
      <c r="E4" s="113" t="s">
        <v>96</v>
      </c>
      <c r="F4" s="112"/>
      <c r="G4" s="111" t="s">
        <v>93</v>
      </c>
      <c r="H4" s="110" t="s">
        <v>95</v>
      </c>
      <c r="I4" s="109" t="s">
        <v>96</v>
      </c>
    </row>
    <row r="5" spans="2:9">
      <c r="B5" s="97" t="s">
        <v>97</v>
      </c>
      <c r="C5" s="7"/>
      <c r="D5" s="7" t="s">
        <v>98</v>
      </c>
      <c r="E5" s="96">
        <v>124120335.87</v>
      </c>
      <c r="F5" s="108"/>
      <c r="G5" s="97" t="s">
        <v>99</v>
      </c>
      <c r="H5" s="7" t="s">
        <v>100</v>
      </c>
      <c r="I5" s="96">
        <v>806345.26</v>
      </c>
    </row>
    <row r="6" spans="2:9" ht="14.45" thickBot="1">
      <c r="B6" s="97" t="s">
        <v>101</v>
      </c>
      <c r="C6" s="7" t="s">
        <v>94</v>
      </c>
      <c r="D6" s="7" t="s">
        <v>102</v>
      </c>
      <c r="E6" s="96">
        <v>109933869.81</v>
      </c>
      <c r="F6" s="108"/>
      <c r="G6" s="107" t="s">
        <v>103</v>
      </c>
      <c r="H6" s="106"/>
      <c r="I6" s="105">
        <f>SUM(I5:I5)</f>
        <v>806345.26</v>
      </c>
    </row>
    <row r="7" spans="2:9">
      <c r="B7" s="97" t="s">
        <v>104</v>
      </c>
      <c r="C7" s="7" t="s">
        <v>94</v>
      </c>
      <c r="D7" s="7" t="s">
        <v>105</v>
      </c>
      <c r="E7" s="96">
        <v>50658767.739999995</v>
      </c>
      <c r="F7" s="92"/>
    </row>
    <row r="8" spans="2:9">
      <c r="B8" s="97" t="s">
        <v>106</v>
      </c>
      <c r="C8" s="7" t="s">
        <v>94</v>
      </c>
      <c r="D8" s="7" t="s">
        <v>107</v>
      </c>
      <c r="E8" s="96">
        <v>16571037.640000001</v>
      </c>
      <c r="F8" s="92"/>
    </row>
    <row r="9" spans="2:9" ht="14.45" thickBot="1">
      <c r="B9" s="97" t="s">
        <v>108</v>
      </c>
      <c r="C9" s="7" t="s">
        <v>94</v>
      </c>
      <c r="D9" s="98" t="s">
        <v>109</v>
      </c>
      <c r="E9" s="96">
        <v>14564165.200000003</v>
      </c>
      <c r="F9" s="92"/>
    </row>
    <row r="10" spans="2:9" ht="14.45" thickBot="1">
      <c r="B10" s="97" t="s">
        <v>110</v>
      </c>
      <c r="C10" s="7"/>
      <c r="D10" s="7" t="s">
        <v>111</v>
      </c>
      <c r="E10" s="96">
        <v>10545584.17</v>
      </c>
      <c r="F10" s="92"/>
      <c r="G10" s="104" t="s">
        <v>112</v>
      </c>
      <c r="H10" s="103">
        <f>E6+E7+E8+E9+E11+E12+E13+E15+E20+E22+E23+E24+E25+E26+E27+E28+E29+E30+E31+E32+E33</f>
        <v>217296372.95000008</v>
      </c>
    </row>
    <row r="11" spans="2:9">
      <c r="B11" s="97" t="s">
        <v>113</v>
      </c>
      <c r="C11" s="7" t="s">
        <v>94</v>
      </c>
      <c r="D11" s="7" t="s">
        <v>114</v>
      </c>
      <c r="E11" s="96">
        <v>8088221.2400000002</v>
      </c>
      <c r="F11" s="92"/>
      <c r="G11" s="102" t="s">
        <v>115</v>
      </c>
      <c r="H11" s="101">
        <f>H14-H10</f>
        <v>141975854.06999984</v>
      </c>
    </row>
    <row r="12" spans="2:9" ht="14.45" thickBot="1">
      <c r="B12" s="97" t="s">
        <v>116</v>
      </c>
      <c r="C12" s="7" t="s">
        <v>94</v>
      </c>
      <c r="D12" s="7" t="s">
        <v>117</v>
      </c>
      <c r="E12" s="96">
        <v>7590266.7999999998</v>
      </c>
      <c r="F12" s="92"/>
      <c r="I12" s="10"/>
    </row>
    <row r="13" spans="2:9" ht="14.45" thickBot="1">
      <c r="B13" s="97" t="s">
        <v>118</v>
      </c>
      <c r="C13" s="7" t="s">
        <v>94</v>
      </c>
      <c r="D13" s="7" t="s">
        <v>119</v>
      </c>
      <c r="E13" s="96">
        <v>5307147.72</v>
      </c>
      <c r="F13" s="92"/>
      <c r="I13" s="10"/>
    </row>
    <row r="14" spans="2:9">
      <c r="B14" s="97" t="s">
        <v>120</v>
      </c>
      <c r="C14" s="7"/>
      <c r="D14" s="7" t="s">
        <v>121</v>
      </c>
      <c r="E14" s="96">
        <v>1326226.5900000001</v>
      </c>
      <c r="F14" s="92"/>
      <c r="G14" s="100" t="s">
        <v>25</v>
      </c>
      <c r="H14" s="184">
        <f>I6+E34</f>
        <v>359272227.01999992</v>
      </c>
    </row>
    <row r="15" spans="2:9">
      <c r="B15" s="97" t="s">
        <v>122</v>
      </c>
      <c r="C15" s="7" t="s">
        <v>94</v>
      </c>
      <c r="D15" s="7" t="s">
        <v>123</v>
      </c>
      <c r="E15" s="96">
        <v>2511859.48</v>
      </c>
      <c r="F15" s="92"/>
    </row>
    <row r="16" spans="2:9">
      <c r="B16" s="97" t="s">
        <v>124</v>
      </c>
      <c r="C16" s="7"/>
      <c r="D16" s="7" t="s">
        <v>125</v>
      </c>
      <c r="E16" s="96">
        <v>1454104.71</v>
      </c>
      <c r="F16" s="92"/>
    </row>
    <row r="17" spans="2:8">
      <c r="B17" s="97" t="s">
        <v>126</v>
      </c>
      <c r="C17" s="7"/>
      <c r="D17" s="7" t="s">
        <v>127</v>
      </c>
      <c r="E17" s="96">
        <f>5991694.57-4774842</f>
        <v>1216852.5700000003</v>
      </c>
      <c r="F17" s="92"/>
    </row>
    <row r="18" spans="2:8">
      <c r="B18" s="97" t="s">
        <v>128</v>
      </c>
      <c r="C18" s="7"/>
      <c r="D18" s="7" t="s">
        <v>129</v>
      </c>
      <c r="E18" s="96">
        <v>1161673.3999999999</v>
      </c>
      <c r="F18" s="92"/>
      <c r="H18" s="99"/>
    </row>
    <row r="19" spans="2:8">
      <c r="B19" s="97" t="s">
        <v>130</v>
      </c>
      <c r="C19" s="7"/>
      <c r="D19" s="7" t="s">
        <v>131</v>
      </c>
      <c r="E19" s="96">
        <v>962858.58</v>
      </c>
      <c r="F19" s="92"/>
    </row>
    <row r="20" spans="2:8">
      <c r="B20" s="97" t="s">
        <v>132</v>
      </c>
      <c r="C20" s="7" t="s">
        <v>94</v>
      </c>
      <c r="D20" s="7" t="s">
        <v>133</v>
      </c>
      <c r="E20" s="96">
        <v>395960.4</v>
      </c>
      <c r="F20" s="92"/>
    </row>
    <row r="21" spans="2:8">
      <c r="B21" s="97" t="s">
        <v>134</v>
      </c>
      <c r="C21" s="7"/>
      <c r="D21" s="7" t="s">
        <v>135</v>
      </c>
      <c r="E21" s="96">
        <v>381872.92</v>
      </c>
      <c r="F21" s="92"/>
    </row>
    <row r="22" spans="2:8">
      <c r="B22" s="97" t="s">
        <v>136</v>
      </c>
      <c r="C22" s="7" t="s">
        <v>94</v>
      </c>
      <c r="D22" s="7" t="s">
        <v>137</v>
      </c>
      <c r="E22" s="96">
        <v>310946.68000000005</v>
      </c>
      <c r="F22" s="92"/>
    </row>
    <row r="23" spans="2:8">
      <c r="B23" s="97" t="s">
        <v>138</v>
      </c>
      <c r="C23" s="7" t="s">
        <v>94</v>
      </c>
      <c r="D23" s="7" t="s">
        <v>139</v>
      </c>
      <c r="E23" s="96">
        <v>207268.16</v>
      </c>
      <c r="F23" s="92"/>
    </row>
    <row r="24" spans="2:8">
      <c r="B24" s="97" t="s">
        <v>140</v>
      </c>
      <c r="C24" s="7" t="s">
        <v>94</v>
      </c>
      <c r="D24" s="7" t="s">
        <v>141</v>
      </c>
      <c r="E24" s="96">
        <v>186025.84</v>
      </c>
      <c r="F24" s="92"/>
    </row>
    <row r="25" spans="2:8">
      <c r="B25" s="97" t="s">
        <v>142</v>
      </c>
      <c r="C25" s="7" t="s">
        <v>94</v>
      </c>
      <c r="D25" s="7" t="s">
        <v>143</v>
      </c>
      <c r="E25" s="96">
        <v>173627.08000000002</v>
      </c>
      <c r="F25" s="92"/>
    </row>
    <row r="26" spans="2:8">
      <c r="B26" s="97" t="s">
        <v>144</v>
      </c>
      <c r="C26" s="7" t="s">
        <v>94</v>
      </c>
      <c r="D26" s="7" t="s">
        <v>145</v>
      </c>
      <c r="E26" s="96">
        <v>166516.68</v>
      </c>
      <c r="F26" s="92"/>
    </row>
    <row r="27" spans="2:8">
      <c r="B27" s="97" t="s">
        <v>146</v>
      </c>
      <c r="C27" s="7" t="s">
        <v>94</v>
      </c>
      <c r="D27" s="7" t="s">
        <v>147</v>
      </c>
      <c r="E27" s="96">
        <v>155895.51999999999</v>
      </c>
      <c r="F27" s="92"/>
    </row>
    <row r="28" spans="2:8">
      <c r="B28" s="97" t="s">
        <v>148</v>
      </c>
      <c r="C28" s="7" t="s">
        <v>94</v>
      </c>
      <c r="D28" s="7" t="s">
        <v>149</v>
      </c>
      <c r="E28" s="96">
        <v>108078.08</v>
      </c>
      <c r="F28" s="92"/>
    </row>
    <row r="29" spans="2:8">
      <c r="B29" s="97" t="s">
        <v>150</v>
      </c>
      <c r="C29" s="7" t="s">
        <v>94</v>
      </c>
      <c r="D29" s="7" t="s">
        <v>151</v>
      </c>
      <c r="E29" s="96">
        <v>94790.52</v>
      </c>
      <c r="F29" s="92"/>
    </row>
    <row r="30" spans="2:8">
      <c r="B30" s="97" t="s">
        <v>152</v>
      </c>
      <c r="C30" s="7" t="s">
        <v>94</v>
      </c>
      <c r="D30" s="98">
        <v>30042502</v>
      </c>
      <c r="E30" s="96">
        <v>90346.52</v>
      </c>
      <c r="F30" s="92"/>
    </row>
    <row r="31" spans="2:8">
      <c r="B31" s="97" t="s">
        <v>153</v>
      </c>
      <c r="C31" s="7" t="s">
        <v>94</v>
      </c>
      <c r="D31" s="7" t="s">
        <v>154</v>
      </c>
      <c r="E31" s="96">
        <v>80614.16</v>
      </c>
      <c r="F31" s="92"/>
    </row>
    <row r="32" spans="2:8">
      <c r="B32" s="97" t="s">
        <v>155</v>
      </c>
      <c r="C32" s="7" t="s">
        <v>94</v>
      </c>
      <c r="D32" s="7" t="s">
        <v>156</v>
      </c>
      <c r="E32" s="96">
        <v>61105</v>
      </c>
      <c r="F32" s="92"/>
    </row>
    <row r="33" spans="1:9" ht="14.45" thickBot="1">
      <c r="B33" s="95" t="s">
        <v>157</v>
      </c>
      <c r="C33" s="94" t="s">
        <v>94</v>
      </c>
      <c r="D33" s="94" t="s">
        <v>158</v>
      </c>
      <c r="E33" s="93">
        <v>39862.68</v>
      </c>
      <c r="F33" s="92"/>
    </row>
    <row r="34" spans="1:9" ht="14.45" thickBot="1">
      <c r="B34" s="91" t="s">
        <v>103</v>
      </c>
      <c r="C34" s="90"/>
      <c r="D34" s="90"/>
      <c r="E34" s="89">
        <f>SUM(E5:E33)</f>
        <v>358465881.75999993</v>
      </c>
      <c r="F34" s="88"/>
      <c r="I34" s="12"/>
    </row>
    <row r="35" spans="1:9">
      <c r="G35" s="12"/>
      <c r="H35" s="12"/>
    </row>
    <row r="38" spans="1:9">
      <c r="A38" t="s">
        <v>159</v>
      </c>
    </row>
    <row r="40" spans="1:9">
      <c r="A40" t="s">
        <v>160</v>
      </c>
    </row>
    <row r="42" spans="1:9">
      <c r="A42" t="s">
        <v>161</v>
      </c>
    </row>
    <row r="44" spans="1:9">
      <c r="A44" t="s">
        <v>162</v>
      </c>
    </row>
    <row r="46" spans="1:9">
      <c r="A46" t="s">
        <v>163</v>
      </c>
    </row>
    <row r="48" spans="1:9">
      <c r="A48" t="s">
        <v>164</v>
      </c>
    </row>
    <row r="72" spans="1:1">
      <c r="A72" t="s">
        <v>165</v>
      </c>
    </row>
  </sheetData>
  <mergeCells count="3">
    <mergeCell ref="B2:E2"/>
    <mergeCell ref="B3:E3"/>
    <mergeCell ref="G3:I3"/>
  </mergeCells>
  <pageMargins left="0.7" right="0.7" top="0.75" bottom="0.75" header="0.3" footer="0.3"/>
  <pageSetup scale="54"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58"/>
  <sheetViews>
    <sheetView topLeftCell="A37" workbookViewId="0">
      <selection activeCell="B22" sqref="B22:G22"/>
    </sheetView>
  </sheetViews>
  <sheetFormatPr defaultRowHeight="13.9"/>
  <sheetData>
    <row r="58" spans="1:1">
      <c r="A58" t="s">
        <v>166</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G40"/>
  <sheetViews>
    <sheetView workbookViewId="0">
      <selection activeCell="G45" sqref="G45"/>
    </sheetView>
  </sheetViews>
  <sheetFormatPr defaultRowHeight="13.9"/>
  <cols>
    <col min="1" max="1" width="28.85546875" bestFit="1" customWidth="1"/>
    <col min="2" max="2" width="10.28515625" bestFit="1" customWidth="1"/>
    <col min="3" max="3" width="13.85546875" bestFit="1" customWidth="1"/>
    <col min="4" max="4" width="29.140625" customWidth="1"/>
    <col min="5" max="5" width="15.140625" bestFit="1" customWidth="1"/>
    <col min="6" max="6" width="10.140625" bestFit="1" customWidth="1"/>
    <col min="7" max="7" width="11.7109375" bestFit="1" customWidth="1"/>
  </cols>
  <sheetData>
    <row r="1" spans="1:4">
      <c r="A1" s="281" t="s">
        <v>167</v>
      </c>
      <c r="B1" s="281"/>
      <c r="C1" s="281"/>
      <c r="D1" s="281"/>
    </row>
    <row r="2" spans="1:4">
      <c r="A2" t="s">
        <v>168</v>
      </c>
      <c r="B2" t="s">
        <v>169</v>
      </c>
      <c r="C2" s="10" t="s">
        <v>6</v>
      </c>
      <c r="D2" s="10"/>
    </row>
    <row r="3" spans="1:4">
      <c r="A3" t="s">
        <v>170</v>
      </c>
      <c r="B3" t="s">
        <v>171</v>
      </c>
      <c r="C3" s="10">
        <v>27581924</v>
      </c>
      <c r="D3" s="10"/>
    </row>
    <row r="4" spans="1:4">
      <c r="A4" t="s">
        <v>170</v>
      </c>
      <c r="B4" t="s">
        <v>172</v>
      </c>
      <c r="C4" s="10">
        <v>9546036</v>
      </c>
      <c r="D4" s="10"/>
    </row>
    <row r="5" spans="1:4">
      <c r="C5" s="10"/>
      <c r="D5" s="10">
        <f>SUM(C3:C4)</f>
        <v>37127960</v>
      </c>
    </row>
    <row r="6" spans="1:4">
      <c r="A6" t="s">
        <v>173</v>
      </c>
      <c r="C6" s="10"/>
      <c r="D6" s="10"/>
    </row>
    <row r="7" spans="1:4">
      <c r="A7" t="s">
        <v>174</v>
      </c>
      <c r="B7" t="s">
        <v>175</v>
      </c>
      <c r="C7" s="10">
        <v>8299051.2599999998</v>
      </c>
      <c r="D7" s="10"/>
    </row>
    <row r="8" spans="1:4">
      <c r="A8" t="s">
        <v>176</v>
      </c>
      <c r="B8" t="s">
        <v>177</v>
      </c>
      <c r="C8" s="10">
        <f>5541957-27634.31</f>
        <v>5514322.6900000004</v>
      </c>
      <c r="D8" s="10"/>
    </row>
    <row r="9" spans="1:4">
      <c r="A9" t="s">
        <v>178</v>
      </c>
      <c r="B9" t="s">
        <v>179</v>
      </c>
      <c r="C9" s="10">
        <f>'[1]COMPUTATION PAYABLE'!$C$64</f>
        <v>8256252.0500000287</v>
      </c>
      <c r="D9" s="10"/>
    </row>
    <row r="10" spans="1:4">
      <c r="A10" t="s">
        <v>180</v>
      </c>
      <c r="B10" t="s">
        <v>181</v>
      </c>
      <c r="C10" s="10">
        <f>7016396.31-448185.8</f>
        <v>6568210.5099999998</v>
      </c>
      <c r="D10" s="10">
        <f>SUM(C7:C12)</f>
        <v>37127960.000000022</v>
      </c>
    </row>
    <row r="11" spans="1:4">
      <c r="A11" t="s">
        <v>182</v>
      </c>
      <c r="B11" t="s">
        <v>183</v>
      </c>
      <c r="C11" s="10">
        <f>7666603.12-709189</f>
        <v>6957414.1200000001</v>
      </c>
      <c r="D11" s="10"/>
    </row>
    <row r="12" spans="1:4">
      <c r="A12" t="s">
        <v>174</v>
      </c>
      <c r="B12" t="s">
        <v>184</v>
      </c>
      <c r="C12" s="10">
        <v>1532709.37</v>
      </c>
      <c r="D12" s="10"/>
    </row>
    <row r="13" spans="1:4">
      <c r="C13" s="10"/>
      <c r="D13" s="10"/>
    </row>
    <row r="14" spans="1:4">
      <c r="C14" s="10"/>
      <c r="D14" s="10"/>
    </row>
    <row r="15" spans="1:4">
      <c r="C15" s="10"/>
      <c r="D15" s="10"/>
    </row>
    <row r="16" spans="1:4">
      <c r="A16" t="s">
        <v>185</v>
      </c>
      <c r="C16" s="10"/>
      <c r="D16" s="10">
        <f>D5-D10</f>
        <v>0</v>
      </c>
    </row>
    <row r="17" spans="1:7">
      <c r="A17" t="s">
        <v>186</v>
      </c>
      <c r="C17" s="10"/>
      <c r="D17" s="10">
        <v>8.34</v>
      </c>
      <c r="E17" s="15"/>
      <c r="F17" s="15"/>
      <c r="G17" s="15"/>
    </row>
    <row r="18" spans="1:7">
      <c r="A18" s="11" t="s">
        <v>187</v>
      </c>
      <c r="B18" s="12"/>
      <c r="C18" s="13"/>
      <c r="D18" s="14">
        <f>D16-D17</f>
        <v>-8.34</v>
      </c>
      <c r="E18" s="16"/>
    </row>
    <row r="40" spans="1:1">
      <c r="A40" t="s">
        <v>188</v>
      </c>
    </row>
  </sheetData>
  <mergeCells count="1">
    <mergeCell ref="A1:D1"/>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B1:H92"/>
  <sheetViews>
    <sheetView tabSelected="1" topLeftCell="B23" workbookViewId="0">
      <selection activeCell="E10" sqref="E10:E28"/>
    </sheetView>
  </sheetViews>
  <sheetFormatPr defaultColWidth="8.85546875" defaultRowHeight="15.6"/>
  <cols>
    <col min="1" max="1" width="1.7109375" style="1" customWidth="1"/>
    <col min="2" max="2" width="2.140625" style="1" customWidth="1"/>
    <col min="3" max="3" width="13.140625" style="1" customWidth="1"/>
    <col min="4" max="4" width="18.28515625" style="1" bestFit="1" customWidth="1"/>
    <col min="5" max="5" width="21.85546875" style="2" customWidth="1"/>
    <col min="6" max="6" width="37.85546875" style="1" customWidth="1"/>
    <col min="7" max="7" width="49.7109375" style="2" bestFit="1" customWidth="1"/>
    <col min="8" max="8" width="45.28515625" style="3" customWidth="1"/>
    <col min="9" max="16384" width="8.85546875" style="1"/>
  </cols>
  <sheetData>
    <row r="1" spans="2:8" ht="7.9" customHeight="1"/>
    <row r="2" spans="2:8">
      <c r="B2" s="204" t="s">
        <v>189</v>
      </c>
      <c r="C2" s="227" t="s">
        <v>189</v>
      </c>
      <c r="D2" s="205" t="s">
        <v>189</v>
      </c>
      <c r="E2" s="242" t="s">
        <v>189</v>
      </c>
      <c r="F2" s="205" t="s">
        <v>189</v>
      </c>
      <c r="G2" s="205" t="s">
        <v>189</v>
      </c>
      <c r="H2" s="206" t="s">
        <v>189</v>
      </c>
    </row>
    <row r="3" spans="2:8" ht="36" customHeight="1">
      <c r="B3" s="207" t="s">
        <v>189</v>
      </c>
      <c r="C3" s="228" t="s">
        <v>0</v>
      </c>
      <c r="D3" s="208"/>
      <c r="E3" s="243"/>
      <c r="F3" s="209"/>
      <c r="G3" s="209"/>
      <c r="H3" s="210" t="s">
        <v>189</v>
      </c>
    </row>
    <row r="4" spans="2:8" ht="27" customHeight="1">
      <c r="B4" s="207" t="s">
        <v>189</v>
      </c>
      <c r="C4" s="282" t="s">
        <v>190</v>
      </c>
      <c r="D4" s="282"/>
      <c r="E4" s="282"/>
      <c r="F4" s="208"/>
      <c r="G4" s="209"/>
      <c r="H4" s="210" t="s">
        <v>189</v>
      </c>
    </row>
    <row r="5" spans="2:8" ht="16.149999999999999">
      <c r="B5" s="207" t="s">
        <v>189</v>
      </c>
      <c r="C5" s="229"/>
      <c r="D5" s="209"/>
      <c r="E5" s="244"/>
      <c r="F5" s="208"/>
      <c r="G5" s="208"/>
      <c r="H5" s="210" t="s">
        <v>189</v>
      </c>
    </row>
    <row r="6" spans="2:8" ht="64.900000000000006">
      <c r="B6" s="207" t="s">
        <v>189</v>
      </c>
      <c r="C6" s="228" t="s">
        <v>191</v>
      </c>
      <c r="D6" s="208"/>
      <c r="E6" s="243"/>
      <c r="F6" s="211" t="s">
        <v>192</v>
      </c>
      <c r="G6" s="209"/>
      <c r="H6" s="210" t="s">
        <v>189</v>
      </c>
    </row>
    <row r="7" spans="2:8" ht="19.149999999999999" customHeight="1">
      <c r="B7" s="207" t="s">
        <v>189</v>
      </c>
      <c r="C7" s="228"/>
      <c r="D7" s="209"/>
      <c r="E7" s="244"/>
      <c r="F7" s="209"/>
      <c r="G7" s="209"/>
      <c r="H7" s="210" t="s">
        <v>189</v>
      </c>
    </row>
    <row r="8" spans="2:8" ht="31.9" customHeight="1">
      <c r="B8" s="207" t="s">
        <v>189</v>
      </c>
      <c r="C8" s="230" t="s">
        <v>3</v>
      </c>
      <c r="D8" s="212" t="s">
        <v>5</v>
      </c>
      <c r="E8" s="245" t="s">
        <v>193</v>
      </c>
      <c r="F8" s="213" t="s">
        <v>7</v>
      </c>
      <c r="G8" s="214" t="s">
        <v>194</v>
      </c>
      <c r="H8" s="214" t="s">
        <v>189</v>
      </c>
    </row>
    <row r="9" spans="2:8" ht="18" customHeight="1">
      <c r="B9" s="207" t="s">
        <v>189</v>
      </c>
      <c r="C9" s="231">
        <v>1</v>
      </c>
      <c r="D9" s="216">
        <v>43405</v>
      </c>
      <c r="E9" s="246">
        <v>3814513</v>
      </c>
      <c r="F9" s="217" t="s">
        <v>195</v>
      </c>
      <c r="G9" s="217" t="s">
        <v>196</v>
      </c>
      <c r="H9" s="218" t="s">
        <v>197</v>
      </c>
    </row>
    <row r="10" spans="2:8" ht="19.149999999999999">
      <c r="B10" s="207" t="s">
        <v>189</v>
      </c>
      <c r="C10" s="231">
        <v>5</v>
      </c>
      <c r="D10" s="219">
        <v>46014</v>
      </c>
      <c r="E10" s="247">
        <f>34724144-30000000+298376.62</f>
        <v>5022520.62</v>
      </c>
      <c r="F10" s="215" t="s">
        <v>198</v>
      </c>
      <c r="G10" s="220" t="s">
        <v>199</v>
      </c>
      <c r="H10" s="221" t="s">
        <v>200</v>
      </c>
    </row>
    <row r="11" spans="2:8" ht="19.149999999999999">
      <c r="B11" s="207" t="s">
        <v>189</v>
      </c>
      <c r="C11" s="231">
        <v>6</v>
      </c>
      <c r="D11" s="219">
        <v>46014</v>
      </c>
      <c r="E11" s="247">
        <v>887473</v>
      </c>
      <c r="F11" s="215" t="s">
        <v>201</v>
      </c>
      <c r="G11" s="220" t="s">
        <v>202</v>
      </c>
      <c r="H11" s="221" t="s">
        <v>203</v>
      </c>
    </row>
    <row r="12" spans="2:8" ht="19.149999999999999">
      <c r="B12" s="207" t="s">
        <v>189</v>
      </c>
      <c r="C12" s="231">
        <v>7</v>
      </c>
      <c r="D12" s="219">
        <v>45681</v>
      </c>
      <c r="E12" s="247">
        <v>778116</v>
      </c>
      <c r="F12" s="215" t="s">
        <v>204</v>
      </c>
      <c r="G12" s="220" t="s">
        <v>202</v>
      </c>
      <c r="H12" s="221" t="s">
        <v>205</v>
      </c>
    </row>
    <row r="13" spans="2:8" ht="19.149999999999999">
      <c r="B13" s="207" t="s">
        <v>189</v>
      </c>
      <c r="C13" s="231">
        <v>11</v>
      </c>
      <c r="D13" s="219">
        <v>45771</v>
      </c>
      <c r="E13" s="247">
        <v>519308</v>
      </c>
      <c r="F13" s="215" t="s">
        <v>206</v>
      </c>
      <c r="G13" s="220" t="s">
        <v>207</v>
      </c>
      <c r="H13" s="221" t="s">
        <v>208</v>
      </c>
    </row>
    <row r="14" spans="2:8" ht="19.149999999999999">
      <c r="B14" s="207" t="s">
        <v>189</v>
      </c>
      <c r="C14" s="231">
        <v>12</v>
      </c>
      <c r="D14" s="219">
        <v>45801</v>
      </c>
      <c r="E14" s="247">
        <v>42435811</v>
      </c>
      <c r="F14" s="215" t="s">
        <v>209</v>
      </c>
      <c r="G14" s="220" t="s">
        <v>202</v>
      </c>
      <c r="H14" s="221" t="s">
        <v>210</v>
      </c>
    </row>
    <row r="15" spans="2:8" ht="19.149999999999999">
      <c r="B15" s="207" t="s">
        <v>189</v>
      </c>
      <c r="C15" s="231">
        <v>13</v>
      </c>
      <c r="D15" s="219">
        <v>45832</v>
      </c>
      <c r="E15" s="247">
        <v>702911</v>
      </c>
      <c r="F15" s="215" t="s">
        <v>209</v>
      </c>
      <c r="G15" s="220" t="s">
        <v>202</v>
      </c>
      <c r="H15" s="221" t="s">
        <v>211</v>
      </c>
    </row>
    <row r="16" spans="2:8" ht="19.149999999999999">
      <c r="B16" s="207" t="s">
        <v>189</v>
      </c>
      <c r="C16" s="231">
        <v>14</v>
      </c>
      <c r="D16" s="219">
        <v>45862</v>
      </c>
      <c r="E16" s="247">
        <v>17593456</v>
      </c>
      <c r="F16" s="215" t="s">
        <v>212</v>
      </c>
      <c r="G16" s="220" t="s">
        <v>202</v>
      </c>
      <c r="H16" s="221" t="s">
        <v>213</v>
      </c>
    </row>
    <row r="17" spans="2:8" ht="19.149999999999999">
      <c r="B17" s="207" t="s">
        <v>189</v>
      </c>
      <c r="C17" s="231">
        <v>16</v>
      </c>
      <c r="D17" s="219">
        <v>45893</v>
      </c>
      <c r="E17" s="247">
        <v>16652413</v>
      </c>
      <c r="F17" s="215" t="s">
        <v>214</v>
      </c>
      <c r="G17" s="220" t="s">
        <v>202</v>
      </c>
      <c r="H17" s="221" t="s">
        <v>215</v>
      </c>
    </row>
    <row r="18" spans="2:8" ht="19.149999999999999">
      <c r="B18" s="207" t="s">
        <v>189</v>
      </c>
      <c r="C18" s="231">
        <v>17</v>
      </c>
      <c r="D18" s="219">
        <v>45893</v>
      </c>
      <c r="E18" s="247">
        <v>806532</v>
      </c>
      <c r="F18" s="215" t="s">
        <v>216</v>
      </c>
      <c r="G18" s="220" t="s">
        <v>202</v>
      </c>
      <c r="H18" s="221" t="s">
        <v>217</v>
      </c>
    </row>
    <row r="19" spans="2:8" ht="19.149999999999999">
      <c r="B19" s="207" t="s">
        <v>189</v>
      </c>
      <c r="C19" s="231">
        <v>18</v>
      </c>
      <c r="D19" s="219">
        <v>45924</v>
      </c>
      <c r="E19" s="247">
        <v>15801313</v>
      </c>
      <c r="F19" s="215" t="s">
        <v>218</v>
      </c>
      <c r="G19" s="220" t="s">
        <v>207</v>
      </c>
      <c r="H19" s="221" t="s">
        <v>219</v>
      </c>
    </row>
    <row r="20" spans="2:8" ht="19.149999999999999">
      <c r="B20" s="207" t="s">
        <v>189</v>
      </c>
      <c r="C20" s="231">
        <v>19</v>
      </c>
      <c r="D20" s="219">
        <v>45924</v>
      </c>
      <c r="E20" s="247">
        <v>709819</v>
      </c>
      <c r="F20" s="215" t="s">
        <v>220</v>
      </c>
      <c r="G20" s="220" t="s">
        <v>207</v>
      </c>
      <c r="H20" s="221" t="s">
        <v>221</v>
      </c>
    </row>
    <row r="21" spans="2:8" ht="19.149999999999999">
      <c r="B21" s="207" t="s">
        <v>189</v>
      </c>
      <c r="C21" s="231">
        <v>20</v>
      </c>
      <c r="D21" s="219">
        <v>45954</v>
      </c>
      <c r="E21" s="247">
        <v>10039682</v>
      </c>
      <c r="F21" s="215" t="s">
        <v>222</v>
      </c>
      <c r="G21" s="220" t="s">
        <v>207</v>
      </c>
      <c r="H21" s="221" t="s">
        <v>223</v>
      </c>
    </row>
    <row r="22" spans="2:8" ht="19.149999999999999">
      <c r="B22" s="207" t="s">
        <v>189</v>
      </c>
      <c r="C22" s="231">
        <v>21</v>
      </c>
      <c r="D22" s="219">
        <v>45954</v>
      </c>
      <c r="E22" s="247">
        <v>702404</v>
      </c>
      <c r="F22" s="215" t="s">
        <v>224</v>
      </c>
      <c r="G22" s="220" t="s">
        <v>207</v>
      </c>
      <c r="H22" s="221" t="s">
        <v>223</v>
      </c>
    </row>
    <row r="23" spans="2:8" ht="19.149999999999999">
      <c r="B23" s="207" t="s">
        <v>189</v>
      </c>
      <c r="C23" s="231">
        <v>22</v>
      </c>
      <c r="D23" s="219">
        <v>45985</v>
      </c>
      <c r="E23" s="247">
        <v>20071464</v>
      </c>
      <c r="F23" s="215" t="s">
        <v>225</v>
      </c>
      <c r="G23" s="220" t="s">
        <v>207</v>
      </c>
      <c r="H23" s="221" t="s">
        <v>226</v>
      </c>
    </row>
    <row r="24" spans="2:8" ht="19.149999999999999">
      <c r="B24" s="207" t="s">
        <v>189</v>
      </c>
      <c r="C24" s="231">
        <v>23</v>
      </c>
      <c r="D24" s="219">
        <v>45985</v>
      </c>
      <c r="E24" s="247">
        <v>716880</v>
      </c>
      <c r="F24" s="215" t="s">
        <v>227</v>
      </c>
      <c r="G24" s="220" t="s">
        <v>207</v>
      </c>
      <c r="H24" s="221" t="s">
        <v>228</v>
      </c>
    </row>
    <row r="25" spans="2:8" ht="19.149999999999999">
      <c r="B25" s="207" t="s">
        <v>189</v>
      </c>
      <c r="C25" s="231">
        <v>24</v>
      </c>
      <c r="D25" s="219">
        <v>46015</v>
      </c>
      <c r="E25" s="247">
        <v>12578425</v>
      </c>
      <c r="F25" s="215" t="s">
        <v>229</v>
      </c>
      <c r="G25" s="220" t="s">
        <v>207</v>
      </c>
      <c r="H25" s="221" t="s">
        <v>189</v>
      </c>
    </row>
    <row r="26" spans="2:8" ht="19.149999999999999">
      <c r="B26" s="207" t="s">
        <v>189</v>
      </c>
      <c r="C26" s="234">
        <v>25</v>
      </c>
      <c r="D26" s="235">
        <v>46015</v>
      </c>
      <c r="E26" s="248">
        <v>769603</v>
      </c>
      <c r="F26" s="236" t="s">
        <v>230</v>
      </c>
      <c r="G26" s="237" t="s">
        <v>207</v>
      </c>
      <c r="H26" s="238" t="s">
        <v>189</v>
      </c>
    </row>
    <row r="27" spans="2:8" ht="16.149999999999999">
      <c r="B27" s="207" t="s">
        <v>189</v>
      </c>
      <c r="C27" s="234">
        <v>26</v>
      </c>
      <c r="D27" s="239">
        <v>45658</v>
      </c>
      <c r="E27" s="248">
        <v>2862361.38</v>
      </c>
      <c r="F27" s="215" t="s">
        <v>231</v>
      </c>
      <c r="G27" s="240" t="s">
        <v>232</v>
      </c>
      <c r="H27" s="236" t="s">
        <v>189</v>
      </c>
    </row>
    <row r="28" spans="2:8">
      <c r="B28" s="207" t="s">
        <v>189</v>
      </c>
      <c r="C28" s="241">
        <v>27</v>
      </c>
      <c r="D28" s="239">
        <v>45658</v>
      </c>
      <c r="E28" s="248">
        <v>864878</v>
      </c>
      <c r="F28" s="215" t="s">
        <v>233</v>
      </c>
      <c r="G28" s="240" t="s">
        <v>232</v>
      </c>
      <c r="H28" s="236" t="s">
        <v>189</v>
      </c>
    </row>
    <row r="29" spans="2:8" ht="4.1500000000000004" customHeight="1">
      <c r="B29" s="207" t="s">
        <v>189</v>
      </c>
      <c r="C29" s="232" t="s">
        <v>189</v>
      </c>
      <c r="D29" s="209"/>
      <c r="E29" s="244"/>
      <c r="F29" s="209"/>
      <c r="G29" s="209"/>
      <c r="H29" s="222" t="s">
        <v>189</v>
      </c>
    </row>
    <row r="30" spans="2:8">
      <c r="B30" s="207" t="s">
        <v>189</v>
      </c>
      <c r="C30" s="232" t="s">
        <v>189</v>
      </c>
      <c r="D30" s="209"/>
      <c r="E30" s="244"/>
      <c r="F30" s="252">
        <f>SUM(E9:E28)+1238478</f>
        <v>155568361</v>
      </c>
      <c r="G30" s="252">
        <f>F30-155568361</f>
        <v>0</v>
      </c>
      <c r="H30" s="222" t="s">
        <v>189</v>
      </c>
    </row>
    <row r="31" spans="2:8">
      <c r="B31" s="207" t="s">
        <v>189</v>
      </c>
      <c r="C31" s="232" t="s">
        <v>189</v>
      </c>
      <c r="D31" s="209"/>
      <c r="E31" s="244"/>
      <c r="F31" s="209"/>
      <c r="G31" s="209"/>
      <c r="H31" s="222" t="s">
        <v>189</v>
      </c>
    </row>
    <row r="32" spans="2:8">
      <c r="B32" s="207" t="s">
        <v>189</v>
      </c>
      <c r="C32" s="232" t="s">
        <v>189</v>
      </c>
      <c r="D32" s="209"/>
      <c r="E32" s="249"/>
      <c r="F32" s="224">
        <f>E13+E19+E20+E21+E22+E23+E24+E25+E26</f>
        <v>61908898</v>
      </c>
      <c r="G32" s="223" t="s">
        <v>207</v>
      </c>
      <c r="H32" s="222" t="s">
        <v>189</v>
      </c>
    </row>
    <row r="33" spans="2:8" ht="24.6">
      <c r="B33" s="207" t="s">
        <v>189</v>
      </c>
      <c r="C33" s="232" t="s">
        <v>189</v>
      </c>
      <c r="D33" s="225" t="s">
        <v>234</v>
      </c>
      <c r="E33" s="250">
        <f>F35+F37</f>
        <v>88693745.620000005</v>
      </c>
      <c r="F33" s="223"/>
      <c r="G33" s="223" t="s">
        <v>235</v>
      </c>
      <c r="H33" s="222" t="s">
        <v>189</v>
      </c>
    </row>
    <row r="34" spans="2:8" ht="24.6">
      <c r="B34" s="207" t="s">
        <v>189</v>
      </c>
      <c r="C34" s="232" t="s">
        <v>189</v>
      </c>
      <c r="D34" s="225" t="s">
        <v>236</v>
      </c>
      <c r="E34" s="251">
        <f>F32</f>
        <v>61908898</v>
      </c>
      <c r="F34" s="223"/>
      <c r="G34" s="223" t="s">
        <v>237</v>
      </c>
      <c r="H34" s="222" t="s">
        <v>189</v>
      </c>
    </row>
    <row r="35" spans="2:8" ht="24.6">
      <c r="B35" s="207" t="s">
        <v>189</v>
      </c>
      <c r="C35" s="232" t="s">
        <v>189</v>
      </c>
      <c r="D35" s="225" t="s">
        <v>238</v>
      </c>
      <c r="E35" s="251"/>
      <c r="F35" s="226">
        <f>E10</f>
        <v>5022520.62</v>
      </c>
      <c r="G35" s="223" t="s">
        <v>239</v>
      </c>
      <c r="H35" s="222" t="s">
        <v>189</v>
      </c>
    </row>
    <row r="36" spans="2:8">
      <c r="B36" s="207" t="s">
        <v>189</v>
      </c>
      <c r="C36" s="232" t="s">
        <v>189</v>
      </c>
      <c r="D36" s="225" t="s">
        <v>240</v>
      </c>
      <c r="E36" s="251">
        <f>F39</f>
        <v>3727239.38</v>
      </c>
      <c r="F36" s="223"/>
      <c r="G36" s="223" t="s">
        <v>241</v>
      </c>
      <c r="H36" s="222" t="s">
        <v>189</v>
      </c>
    </row>
    <row r="37" spans="2:8">
      <c r="B37" s="207" t="s">
        <v>189</v>
      </c>
      <c r="C37" s="232" t="s">
        <v>189</v>
      </c>
      <c r="D37" s="225" t="s">
        <v>242</v>
      </c>
      <c r="E37" s="251">
        <f>F38</f>
        <v>1238478</v>
      </c>
      <c r="F37" s="253">
        <f>E11+E12+E14+E15+E16+E17+E18+E9</f>
        <v>83671225</v>
      </c>
      <c r="G37" s="223" t="s">
        <v>243</v>
      </c>
      <c r="H37" s="222" t="s">
        <v>189</v>
      </c>
    </row>
    <row r="38" spans="2:8">
      <c r="B38" s="207" t="s">
        <v>189</v>
      </c>
      <c r="C38" s="232" t="s">
        <v>189</v>
      </c>
      <c r="D38" s="209" t="s">
        <v>244</v>
      </c>
      <c r="E38" s="244">
        <f>SUM(E33:E37)</f>
        <v>155568361</v>
      </c>
      <c r="F38" s="226">
        <v>1238478</v>
      </c>
      <c r="G38" s="223" t="s">
        <v>245</v>
      </c>
      <c r="H38" s="222" t="s">
        <v>189</v>
      </c>
    </row>
    <row r="39" spans="2:8">
      <c r="B39" s="207" t="s">
        <v>189</v>
      </c>
      <c r="C39" s="232" t="s">
        <v>189</v>
      </c>
      <c r="D39" s="209"/>
      <c r="E39" s="254">
        <f>F30</f>
        <v>155568361</v>
      </c>
      <c r="F39" s="226">
        <f>E27+E28</f>
        <v>3727239.38</v>
      </c>
      <c r="G39" s="223" t="s">
        <v>246</v>
      </c>
      <c r="H39" s="222" t="s">
        <v>189</v>
      </c>
    </row>
    <row r="40" spans="2:8">
      <c r="B40" s="207" t="s">
        <v>189</v>
      </c>
      <c r="C40" s="232" t="s">
        <v>189</v>
      </c>
      <c r="D40" s="209"/>
      <c r="E40" s="244">
        <f>E38-E39</f>
        <v>0</v>
      </c>
      <c r="F40" s="223"/>
      <c r="G40" s="223" t="s">
        <v>247</v>
      </c>
      <c r="H40" s="222" t="s">
        <v>189</v>
      </c>
    </row>
    <row r="41" spans="2:8">
      <c r="F41" s="5"/>
    </row>
    <row r="42" spans="2:8">
      <c r="F42" s="6">
        <f>SUM(F32:F41)</f>
        <v>155568361</v>
      </c>
      <c r="G42" s="5"/>
    </row>
    <row r="43" spans="2:8">
      <c r="E43" s="2" t="s">
        <v>248</v>
      </c>
      <c r="F43" s="233">
        <f>F30-F42</f>
        <v>0</v>
      </c>
      <c r="G43" s="5"/>
    </row>
    <row r="46" spans="2:8" s="3" customFormat="1">
      <c r="E46" s="2"/>
    </row>
    <row r="47" spans="2:8" s="3" customFormat="1">
      <c r="E47" s="2"/>
      <c r="H47" s="2"/>
    </row>
    <row r="48" spans="2:8" s="3" customFormat="1">
      <c r="E48" s="2"/>
      <c r="H48" s="4"/>
    </row>
    <row r="49" spans="5:8" s="3" customFormat="1">
      <c r="E49" s="2"/>
      <c r="H49" s="4"/>
    </row>
    <row r="50" spans="5:8" s="3" customFormat="1">
      <c r="E50" s="2"/>
      <c r="H50" s="1"/>
    </row>
    <row r="51" spans="5:8" s="3" customFormat="1">
      <c r="E51" s="2"/>
      <c r="H51" s="4"/>
    </row>
    <row r="53" spans="5:8" s="3" customFormat="1">
      <c r="E53" s="2"/>
    </row>
    <row r="54" spans="5:8" s="3" customFormat="1">
      <c r="E54" s="2"/>
      <c r="F54" s="1"/>
      <c r="G54" s="2"/>
    </row>
    <row r="55" spans="5:8" s="3" customFormat="1">
      <c r="E55" s="2"/>
      <c r="F55" s="1"/>
      <c r="G55" s="2"/>
    </row>
    <row r="56" spans="5:8" s="3" customFormat="1">
      <c r="E56" s="2"/>
      <c r="F56" s="1"/>
      <c r="G56" s="2"/>
    </row>
    <row r="57" spans="5:8" s="3" customFormat="1">
      <c r="E57" s="2"/>
      <c r="F57" s="1"/>
      <c r="G57" s="2"/>
    </row>
    <row r="58" spans="5:8" s="3" customFormat="1">
      <c r="E58" s="2"/>
      <c r="F58" s="1"/>
      <c r="G58" s="2"/>
    </row>
    <row r="59" spans="5:8" s="3" customFormat="1">
      <c r="E59" s="2"/>
      <c r="F59" s="1"/>
      <c r="G59" s="2"/>
    </row>
    <row r="60" spans="5:8" s="3" customFormat="1">
      <c r="E60" s="2"/>
      <c r="F60" s="1"/>
      <c r="G60" s="2"/>
    </row>
    <row r="61" spans="5:8" s="3" customFormat="1">
      <c r="E61" s="2"/>
      <c r="F61" s="1"/>
      <c r="G61" s="2"/>
    </row>
    <row r="62" spans="5:8" s="3" customFormat="1">
      <c r="E62" s="2"/>
      <c r="F62" s="1"/>
      <c r="G62" s="2"/>
    </row>
    <row r="63" spans="5:8" s="3" customFormat="1">
      <c r="E63" s="2"/>
      <c r="F63" s="1"/>
      <c r="G63" s="2"/>
    </row>
    <row r="64" spans="5:8" s="3" customFormat="1">
      <c r="E64" s="2"/>
      <c r="F64" s="1"/>
      <c r="G64" s="2"/>
    </row>
    <row r="65" spans="5:7" s="3" customFormat="1">
      <c r="E65" s="2"/>
      <c r="F65" s="1"/>
      <c r="G65" s="2"/>
    </row>
    <row r="66" spans="5:7" s="3" customFormat="1">
      <c r="E66" s="2"/>
      <c r="F66" s="1"/>
      <c r="G66" s="2"/>
    </row>
    <row r="67" spans="5:7" s="3" customFormat="1">
      <c r="E67" s="2"/>
      <c r="F67" s="1"/>
      <c r="G67" s="2"/>
    </row>
    <row r="68" spans="5:7" s="3" customFormat="1">
      <c r="E68" s="2"/>
      <c r="F68" s="1"/>
      <c r="G68" s="2"/>
    </row>
    <row r="69" spans="5:7" s="3" customFormat="1">
      <c r="E69" s="2"/>
      <c r="F69" s="1"/>
      <c r="G69" s="2"/>
    </row>
    <row r="70" spans="5:7" s="3" customFormat="1">
      <c r="E70" s="2"/>
      <c r="F70" s="1"/>
      <c r="G70" s="2"/>
    </row>
    <row r="71" spans="5:7" s="3" customFormat="1">
      <c r="E71" s="2"/>
      <c r="F71" s="1"/>
      <c r="G71" s="2"/>
    </row>
    <row r="72" spans="5:7" s="3" customFormat="1">
      <c r="E72" s="2"/>
      <c r="F72" s="1"/>
      <c r="G72" s="2"/>
    </row>
    <row r="73" spans="5:7" s="3" customFormat="1">
      <c r="E73" s="2"/>
      <c r="F73" s="1"/>
      <c r="G73" s="2"/>
    </row>
    <row r="74" spans="5:7" s="3" customFormat="1">
      <c r="E74" s="2"/>
      <c r="F74" s="1"/>
      <c r="G74" s="2"/>
    </row>
    <row r="75" spans="5:7" s="3" customFormat="1">
      <c r="E75" s="2"/>
      <c r="F75" s="1"/>
      <c r="G75" s="2"/>
    </row>
    <row r="76" spans="5:7" s="3" customFormat="1">
      <c r="E76" s="2"/>
      <c r="F76" s="1"/>
      <c r="G76" s="2"/>
    </row>
    <row r="77" spans="5:7" s="3" customFormat="1">
      <c r="E77" s="2"/>
      <c r="F77" s="1"/>
      <c r="G77" s="2"/>
    </row>
    <row r="78" spans="5:7" s="3" customFormat="1">
      <c r="E78" s="2"/>
      <c r="F78" s="1"/>
      <c r="G78" s="2"/>
    </row>
    <row r="79" spans="5:7" s="3" customFormat="1">
      <c r="E79" s="2"/>
      <c r="F79" s="1"/>
      <c r="G79" s="2"/>
    </row>
    <row r="80" spans="5:7" s="3" customFormat="1">
      <c r="E80" s="2"/>
      <c r="F80" s="1"/>
      <c r="G80" s="2"/>
    </row>
    <row r="81" spans="5:7" s="3" customFormat="1">
      <c r="E81" s="2"/>
      <c r="F81" s="1"/>
      <c r="G81" s="2"/>
    </row>
    <row r="82" spans="5:7" s="3" customFormat="1">
      <c r="E82" s="2"/>
      <c r="F82" s="1"/>
      <c r="G82" s="2"/>
    </row>
    <row r="83" spans="5:7" s="3" customFormat="1">
      <c r="E83" s="2"/>
      <c r="F83" s="1"/>
      <c r="G83" s="2"/>
    </row>
    <row r="84" spans="5:7" s="3" customFormat="1">
      <c r="E84" s="2"/>
      <c r="F84" s="1"/>
      <c r="G84" s="2"/>
    </row>
    <row r="85" spans="5:7" s="3" customFormat="1">
      <c r="E85" s="2"/>
      <c r="F85" s="1"/>
      <c r="G85" s="2"/>
    </row>
    <row r="86" spans="5:7" s="3" customFormat="1">
      <c r="E86" s="2"/>
      <c r="F86" s="1"/>
      <c r="G86" s="2"/>
    </row>
    <row r="87" spans="5:7" s="3" customFormat="1">
      <c r="E87" s="2"/>
      <c r="F87" s="1"/>
      <c r="G87" s="2"/>
    </row>
    <row r="88" spans="5:7" s="3" customFormat="1">
      <c r="E88" s="2"/>
      <c r="F88" s="1"/>
      <c r="G88" s="2"/>
    </row>
    <row r="89" spans="5:7" s="3" customFormat="1">
      <c r="E89" s="2"/>
      <c r="F89" s="1"/>
      <c r="G89" s="2"/>
    </row>
    <row r="90" spans="5:7" s="3" customFormat="1">
      <c r="E90" s="2"/>
      <c r="F90" s="1"/>
      <c r="G90" s="2"/>
    </row>
    <row r="91" spans="5:7" s="3" customFormat="1">
      <c r="E91" s="2"/>
      <c r="F91" s="1"/>
      <c r="G91" s="2"/>
    </row>
    <row r="92" spans="5:7" s="3" customFormat="1">
      <c r="E92" s="2"/>
      <c r="F92" s="1"/>
      <c r="G92" s="2"/>
    </row>
  </sheetData>
  <autoFilter ref="B8:H40" xr:uid="{00000000-0009-0000-0000-000007000000}"/>
  <mergeCells count="1">
    <mergeCell ref="C4:E4"/>
  </mergeCells>
  <pageMargins left="0.7" right="0.7" top="0.75" bottom="0.75" header="0.3" footer="0.3"/>
  <pageSetup scale="32" orientation="landscape"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Edward Mwangi</dc:creator>
  <cp:keywords/>
  <dc:description/>
  <cp:lastModifiedBy>Edward Mwangi</cp:lastModifiedBy>
  <cp:revision/>
  <dcterms:created xsi:type="dcterms:W3CDTF">2024-09-05T06:16:47Z</dcterms:created>
  <dcterms:modified xsi:type="dcterms:W3CDTF">2025-02-13T10:13:45Z</dcterms:modified>
  <cp:category/>
  <cp:contentStatus/>
</cp:coreProperties>
</file>